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<sst xmlns="http://schemas.openxmlformats.org/spreadsheetml/2006/main" count="372" uniqueCount="164">
  <si>
    <t>ОТЧЕТ ОБ ИСПОЛНЕНИИ БЮДЖЕТА</t>
  </si>
  <si>
    <t>КОДЫ</t>
  </si>
  <si>
    <t xml:space="preserve">Форма по ОКУД </t>
  </si>
  <si>
    <t>0503117</t>
  </si>
  <si>
    <t>на 1 апреля 2015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</si>
  <si>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</si>
  <si>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</si>
  <si>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</si>
  <si>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</si>
  <si>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</si>
  <si>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</si>
  <si>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</si>
  <si>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</si>
  <si>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</si>
  <si>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</si>
  <si>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</si>
  <si>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</si>
  <si>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</si>
  <si>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</si>
  <si>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</si>
  <si>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</si>
  <si>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</si>
  <si>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</si>
  <si>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</si>
  <si>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</si>
  <si>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</si>
  <si>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</si>
  <si>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</si>
  <si>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</si>
  <si>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</si>
  <si>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</si>
  <si>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</si>
  <si>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</si>
  <si>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</si>
  <si>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</si>
  <si>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</si>
  <si>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</si>
  <si>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</si>
  <si>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</si>
  <si>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</si>
  <si>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</si>
  <si>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</si>
  <si>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</si>
  <si>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</si>
  <si>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</si>
  <si>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</si>
  <si>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</si>
  <si>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</si>
  <si>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</si>
  <si>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</si>
  <si>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</si>
  <si>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</si>
  <si>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</si>
  <si>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</si>
  <si>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</si>
  <si>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</si>
  <si>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</si>
  <si>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</si>
  <si>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</si>
  <si>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</si>
  <si>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</si>
  <si>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</si>
  <si>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</si>
  <si>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</si>
  <si>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650 20805000 01 0000 180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</si>
  <si>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</si>
  <si>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</si>
  <si>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</si>
  <si>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</si>
  <si>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</si>
  <si>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242 0113 5030939 111 211</t>
  </si>
  <si>
    <t>Начисления на выплаты по оплате труда</t>
  </si>
  <si>
    <t>242 0113 5030939 111 213</t>
  </si>
  <si>
    <t>Услуги связи</t>
  </si>
  <si>
    <t>242 0113 5030939 242 221</t>
  </si>
  <si>
    <t>Работы, услуги по содержанию имущества</t>
  </si>
  <si>
    <t>242 0113 5030939 244 225</t>
  </si>
  <si>
    <t>Прочие работы, услуги</t>
  </si>
  <si>
    <t>242 0113 5030939 244 226</t>
  </si>
  <si>
    <t>Увеличение стоимости материальных запасов</t>
  </si>
  <si>
    <t>242 0113 5030939 244 340</t>
  </si>
  <si>
    <t>650 0102 5010203 121 211</t>
  </si>
  <si>
    <t>650 0102 5010203 121 213</t>
  </si>
  <si>
    <t>650 0104 0800240 244 226</t>
  </si>
  <si>
    <t>650 0104 5010204 121 211</t>
  </si>
  <si>
    <t>650 0104 5010204 121 213</t>
  </si>
  <si>
    <t>650 0104 5010240 242 221</t>
  </si>
  <si>
    <t>650 0104 5010240 244 226</t>
  </si>
  <si>
    <t>Прочие расходы</t>
  </si>
  <si>
    <t>650 0111 5000704 870 290</t>
  </si>
  <si>
    <t>650 0113 5030920 244 226</t>
  </si>
  <si>
    <t>650 0113 5030939 111 211</t>
  </si>
  <si>
    <t>650 0113 5030939 111 213</t>
  </si>
  <si>
    <t>650 0113 5030939 242 221</t>
  </si>
  <si>
    <t>Коммунальные услуги</t>
  </si>
  <si>
    <t>650 0113 5030939 244 223</t>
  </si>
  <si>
    <t>650 0113 5030939 244 225</t>
  </si>
  <si>
    <t>650 0113 5030939 244 226</t>
  </si>
  <si>
    <t>650 0113 5030939 244 290</t>
  </si>
  <si>
    <t>650 0113 5030939 244 340</t>
  </si>
  <si>
    <t>650 0203 5005118 121 211</t>
  </si>
  <si>
    <t>650 0203 5005118 121 213</t>
  </si>
  <si>
    <t>650 0304 2015931 121 211</t>
  </si>
  <si>
    <t>650 0304 2015931 121 213</t>
  </si>
  <si>
    <t>650 0309 5030218 244 225</t>
  </si>
  <si>
    <t>650 0309 5030218 244 340</t>
  </si>
  <si>
    <t>650 0409 0300795 244 225</t>
  </si>
  <si>
    <t>650 0409 1502006 244 225</t>
  </si>
  <si>
    <t>650 0409 1505419 244 225</t>
  </si>
  <si>
    <t>650 0409 5030409 244 225</t>
  </si>
  <si>
    <t>650 0409 5030409 244 340</t>
  </si>
  <si>
    <t>650 0410 5030330 242 226</t>
  </si>
  <si>
    <t>650 0501 5030035 244 225</t>
  </si>
  <si>
    <t>650 0503 5030610 244 223</t>
  </si>
  <si>
    <t>650 0707 5030431 244 290</t>
  </si>
  <si>
    <t>Пенсии, пособия, выплачиваемые организациями сектора государственного управления</t>
  </si>
  <si>
    <t>650 1001 5030491 321 263</t>
  </si>
  <si>
    <t>Перечисления другим бюджетам бюджетной системы Российской Федерации</t>
  </si>
  <si>
    <t>650 1403 5030521 540 251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</si>
  <si>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</si>
  <si>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</si>
  <si>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</si>
  <si>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</si>
  <si>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</si>
  <si>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</si>
  <si>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</si>
  <si>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</si>
  <si>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</si>
  <si>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</si>
  <si>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</si>
  <si>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</si>
  <si>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</si>
  <si>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</si>
  <si>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</si>
  <si>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</si>
  <si>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</si>
  <si>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</si>
  <si>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</si>
  <si>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</si>
  <si>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</si>
  <si>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</si>
  <si>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</si>
  <si>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</si>
  <si>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</si>
  <si>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</si>
  <si>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ведущий специалист</t>
  </si>
  <si>
    <t>Савранская И. П.</t>
  </si>
  <si>
    <t>(должность)</t>
  </si>
  <si>
    <t xml:space="preserve">   2 апреля 2015 г.   </t>
  </si>
  <si>
    <t>Форма 0503117 с.1</t>
  </si>
  <si>
    <t>182 10601030 10 1000 110</t>
  </si>
  <si>
    <t>182 10601030 10 2100 110</t>
  </si>
  <si>
    <t>182 10601030 10 4000 110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</si>
  <si>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</si>
  <si>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(прочее)</t>
  </si>
  <si>
    <t>Земельный налог с организаций, обладающих земельнымучастком,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</si>
  <si>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</si>
  <si>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</si>
  <si>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</si>
  <si>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</si>
  <si>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182 10102010 01 1000 110</t>
  </si>
  <si>
    <t>182 10102030 01 2100 110</t>
  </si>
  <si>
    <t>182 10606043 10 1000 110</t>
  </si>
  <si>
    <t>650 10804020 01 1000 110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</si>
</sst>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Border="1" applyAlignment="1">
      <alignment horizontal="left" vertical="center" wrapText="1"/>
    </xf>
    <xf numFmtId="0" fontId="5" fillId="2" borderId="6" xfId="0" applyNumberFormat="1" applyBorder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4" fontId="5" fillId="2" borderId="8" xfId="0" applyNumberFormat="1" applyAlignment="1">
      <alignment horizontal="right" vertic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9" fillId="2" borderId="0" xfId="0" applyNumberFormat="1" applyAlignment="1">
      <alignment horizontal="left" wrapText="1"/>
    </xf>
    <xf numFmtId="0" fontId="8" fillId="2" borderId="9" xfId="0" applyNumberFormat="1" applyAlignment="1">
      <alignment horizont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0" xfId="0" applyNumberFormat="1" applyAlignment="1">
      <alignment horizontal="center" vertical="center" wrapText="1"/>
    </xf>
    <xf numFmtId="0" fontId="5" fillId="2" borderId="11" xfId="0" applyNumberFormat="1" applyAlignment="1">
      <alignment horizontal="left" vertical="center" wrapText="1"/>
    </xf>
    <xf numFmtId="0" fontId="5" fillId="2" borderId="11" xfId="0" applyNumberFormat="1" applyAlignment="1">
      <alignment horizontal="center" vertical="center" wrapText="1"/>
    </xf>
    <xf numFmtId="4" fontId="5" fillId="2" borderId="12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0" xfId="0" applyNumberFormat="1" applyAlignment="1">
      <alignment horizontal="right" vertical="center" wrapText="1"/>
    </xf>
    <xf numFmtId="4" fontId="5" fillId="2" borderId="10" xfId="0" applyNumberFormat="1" applyAlignment="1">
      <alignment horizontal="right" vertical="center" wrapText="1"/>
    </xf>
    <xf numFmtId="0" fontId="5" fillId="2" borderId="12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13" xfId="0" applyNumberFormat="1" applyAlignment="1">
      <alignment horizontal="center" vertical="center" wrapText="1"/>
    </xf>
    <xf numFmtId="0" fontId="5" fillId="2" borderId="14" xfId="0" applyNumberFormat="1" applyAlignment="1">
      <alignment horizontal="right" vertical="center" wrapText="1"/>
    </xf>
    <xf numFmtId="0" fontId="5" fillId="2" borderId="15" xfId="0" applyNumberFormat="1" applyAlignment="1">
      <alignment horizontal="right" vertical="center" wrapText="1"/>
    </xf>
    <xf numFmtId="0" fontId="5" fillId="2" borderId="16" xfId="0" applyNumberFormat="1" applyAlignment="1">
      <alignment horizontal="right" vertical="center" wrapText="1"/>
    </xf>
    <xf numFmtId="0" fontId="5" fillId="2" borderId="7" xfId="0" applyNumberFormat="1" applyAlignment="1">
      <alignment horizontal="left" vertical="center" wrapText="1"/>
    </xf>
    <xf numFmtId="0" fontId="5" fillId="2" borderId="17" xfId="0" applyNumberFormat="1" applyAlignment="1">
      <alignment horizontal="center" vertical="center" wrapText="1"/>
    </xf>
    <xf numFmtId="0" fontId="5" fillId="2" borderId="18" xfId="0" applyNumberFormat="1" applyAlignment="1">
      <alignment horizontal="right" vertical="center" wrapText="1"/>
    </xf>
    <xf numFmtId="0" fontId="5" fillId="2" borderId="8" xfId="0" applyNumberFormat="1" applyAlignment="1">
      <alignment horizontal="right" vertical="center" wrapText="1"/>
    </xf>
    <xf numFmtId="0" fontId="5" fillId="2" borderId="19" xfId="0" applyNumberFormat="1" applyAlignment="1">
      <alignment horizontal="right" vertical="center" wrapText="1"/>
    </xf>
    <xf numFmtId="0" fontId="5" fillId="2" borderId="13" xfId="0" applyNumberFormat="1" applyAlignment="1">
      <alignment horizontal="left" vertical="center" wrapText="1"/>
    </xf>
    <xf numFmtId="0" fontId="8" fillId="2" borderId="20" xfId="0" applyNumberFormat="1" applyAlignment="1">
      <alignment horizontal="center" vertical="center" wrapText="1"/>
    </xf>
    <xf numFmtId="0" fontId="8" fillId="2" borderId="21" xfId="0" applyNumberFormat="1" applyAlignment="1">
      <alignment horizontal="center" vertical="center" wrapText="1"/>
    </xf>
    <xf numFmtId="0" fontId="5" fillId="2" borderId="22" xfId="0" applyNumberFormat="1" applyAlignment="1">
      <alignment horizontal="left" vertical="center" wrapText="1"/>
    </xf>
    <xf numFmtId="0" fontId="5" fillId="2" borderId="22" xfId="0" applyNumberFormat="1" applyAlignment="1">
      <alignment horizontal="center" vertical="center" wrapText="1"/>
    </xf>
    <xf numFmtId="4" fontId="5" fillId="2" borderId="23" xfId="0" applyNumberFormat="1" applyAlignment="1">
      <alignment horizontal="right" vertical="center" wrapText="1"/>
    </xf>
    <xf numFmtId="4" fontId="5" fillId="2" borderId="20" xfId="0" applyNumberFormat="1" applyAlignment="1">
      <alignment horizontal="right" vertical="center" wrapText="1"/>
    </xf>
    <xf numFmtId="4" fontId="5" fillId="2" borderId="24" xfId="0" applyNumberFormat="1" applyAlignment="1">
      <alignment horizontal="right" vertical="center" wrapText="1"/>
    </xf>
    <xf numFmtId="0" fontId="8" fillId="2" borderId="22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25" xfId="0" applyNumberFormat="1" applyAlignment="1">
      <alignment horizontal="center" vertical="center" wrapText="1"/>
    </xf>
    <xf numFmtId="0" fontId="5" fillId="2" borderId="26" xfId="0" applyNumberFormat="1" applyAlignment="1">
      <alignment horizontal="center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center" vertical="center" wrapText="1"/>
    </xf>
    <xf numFmtId="0" fontId="5" fillId="2" borderId="30" xfId="0" applyNumberFormat="1" applyAlignment="1">
      <alignment horizontal="left" vertical="center" wrapText="1"/>
    </xf>
    <xf numFmtId="0" fontId="5" fillId="2" borderId="30" xfId="0" applyNumberFormat="1" applyAlignment="1">
      <alignment horizontal="center" vertical="center" wrapText="1"/>
    </xf>
    <xf numFmtId="4" fontId="5" fillId="2" borderId="31" xfId="0" applyNumberFormat="1" applyAlignment="1">
      <alignment horizontal="right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32" xfId="0" applyNumberFormat="1" applyAlignment="1">
      <alignment horizontal="right" vertical="center" wrapText="1"/>
    </xf>
    <xf numFmtId="0" fontId="7" fillId="2" borderId="33" xfId="0" applyNumberFormat="1" applyAlignment="1">
      <alignment horizontal="center" wrapText="1"/>
    </xf>
    <xf numFmtId="2" fontId="5" fillId="2" borderId="8" xfId="0" applyNumberFormat="1" applyAlignment="1">
      <alignment horizontal="right" vertical="center" wrapText="1"/>
    </xf>
    <xf numFmtId="0" fontId="5" fillId="2" borderId="17" xfId="0" applyNumberFormat="1" applyBorder="1" applyAlignment="1">
      <alignment horizontal="left" vertical="center" wrapText="1"/>
    </xf>
    <xf numFmtId="0" fontId="6" fillId="2" borderId="34" xfId="0" applyNumberFormat="1" applyAlignment="1">
      <alignment horizontal="left" wrapText="1"/>
    </xf>
    <xf numFmtId="0" fontId="4" fillId="2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workbookViewId="0" topLeftCell="A1">
      <selection activeCell="N27" sqref="N27:O2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0.57421875" style="1" customWidth="1"/>
    <col min="12" max="13" width="3.7109375" style="1" customWidth="1"/>
    <col min="14" max="14" width="2.7109375" style="1" customWidth="1"/>
    <col min="15" max="15" width="19.140625" style="1" customWidth="1"/>
    <col min="16" max="17" width="2.7109375" style="1" customWidth="1"/>
    <col min="18" max="18" width="9.421875" style="1" customWidth="1"/>
    <col min="19" max="19" width="7.7109375" style="1" customWidth="1"/>
    <col min="20" max="20" width="3.7109375" style="1" customWidth="1"/>
    <col min="21" max="21" width="1.7109375" style="1" customWidth="1"/>
    <col min="22" max="22" width="1.1484375" style="1" customWidth="1"/>
    <col min="23" max="23" width="4.7109375" style="1" customWidth="1"/>
    <col min="24" max="24" width="9.57421875" style="1" customWidth="1"/>
  </cols>
  <sheetData>
    <row r="1" spans="1:24" s="1" customFormat="1" ht="1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2" t="s">
        <v>1</v>
      </c>
    </row>
    <row r="2" spans="1:24" s="1" customFormat="1" ht="13.5" customHeight="1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3" t="s">
        <v>3</v>
      </c>
    </row>
    <row r="3" spans="1:24" s="1" customFormat="1" ht="13.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12" t="s">
        <v>5</v>
      </c>
      <c r="W3" s="12"/>
      <c r="X3" s="4">
        <v>42095</v>
      </c>
    </row>
    <row r="4" spans="1:24" s="1" customFormat="1" ht="13.5" customHeight="1">
      <c r="A4" s="13" t="s">
        <v>6</v>
      </c>
      <c r="B4" s="13"/>
      <c r="C4" s="13"/>
      <c r="D4" s="13"/>
      <c r="E4" s="13"/>
      <c r="F4" s="60" t="s">
        <v>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12" t="s">
        <v>8</v>
      </c>
      <c r="V4" s="12"/>
      <c r="W4" s="12"/>
      <c r="X4" s="6" t="s">
        <v>10</v>
      </c>
    </row>
    <row r="5" spans="1:24" s="1" customFormat="1" ht="13.5" customHeight="1">
      <c r="A5" s="13"/>
      <c r="B5" s="13"/>
      <c r="C5" s="13"/>
      <c r="D5" s="13"/>
      <c r="E5" s="13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12" t="s">
        <v>9</v>
      </c>
      <c r="V5" s="12"/>
      <c r="W5" s="12"/>
      <c r="X5" s="6" t="s">
        <v>10</v>
      </c>
    </row>
    <row r="6" spans="1:24" s="1" customFormat="1" ht="13.5" customHeight="1">
      <c r="A6" s="13" t="s">
        <v>11</v>
      </c>
      <c r="B6" s="13"/>
      <c r="C6" s="13"/>
      <c r="D6" s="13"/>
      <c r="E6" s="13"/>
      <c r="F6" s="13"/>
      <c r="G6" s="60" t="s">
        <v>12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12" t="s">
        <v>13</v>
      </c>
      <c r="V6" s="12"/>
      <c r="W6" s="12"/>
      <c r="X6" s="6">
        <v>71818403</v>
      </c>
    </row>
    <row r="7" spans="1:24" s="1" customFormat="1" ht="13.5" customHeight="1">
      <c r="A7" s="5" t="s">
        <v>14</v>
      </c>
      <c r="B7" s="13" t="s">
        <v>15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6" t="s">
        <v>10</v>
      </c>
    </row>
    <row r="8" spans="1:24" s="1" customFormat="1" ht="13.5" customHeight="1">
      <c r="A8" s="13" t="s">
        <v>16</v>
      </c>
      <c r="B8" s="13"/>
      <c r="C8" s="13"/>
      <c r="D8" s="13"/>
      <c r="E8" s="13" t="s">
        <v>17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2" t="s">
        <v>18</v>
      </c>
      <c r="U8" s="12"/>
      <c r="V8" s="12"/>
      <c r="W8" s="12"/>
      <c r="X8" s="7" t="s">
        <v>19</v>
      </c>
    </row>
    <row r="9" spans="1:24" s="1" customFormat="1" ht="13.5" customHeight="1">
      <c r="A9" s="46" t="s">
        <v>20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s="1" customFormat="1" ht="34.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 t="s">
        <v>22</v>
      </c>
      <c r="M10" s="47"/>
      <c r="N10" s="47" t="s">
        <v>23</v>
      </c>
      <c r="O10" s="47"/>
      <c r="P10" s="48" t="s">
        <v>24</v>
      </c>
      <c r="Q10" s="48"/>
      <c r="R10" s="48"/>
      <c r="S10" s="48" t="s">
        <v>25</v>
      </c>
      <c r="T10" s="48"/>
      <c r="U10" s="48"/>
      <c r="V10" s="48"/>
      <c r="W10" s="49" t="s">
        <v>26</v>
      </c>
      <c r="X10" s="49"/>
    </row>
    <row r="11" spans="1:24" s="1" customFormat="1" ht="12.75" customHeight="1">
      <c r="A11" s="45" t="s">
        <v>27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 t="s">
        <v>28</v>
      </c>
      <c r="M11" s="45"/>
      <c r="N11" s="45" t="s">
        <v>29</v>
      </c>
      <c r="O11" s="45"/>
      <c r="P11" s="38" t="s">
        <v>30</v>
      </c>
      <c r="Q11" s="38"/>
      <c r="R11" s="38"/>
      <c r="S11" s="38" t="s">
        <v>31</v>
      </c>
      <c r="T11" s="38"/>
      <c r="U11" s="38"/>
      <c r="V11" s="38"/>
      <c r="W11" s="39" t="s">
        <v>32</v>
      </c>
      <c r="X11" s="39"/>
    </row>
    <row r="12" spans="1:24" s="1" customFormat="1" ht="13.5" customHeight="1">
      <c r="A12" s="40" t="s">
        <v>33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 t="s">
        <v>34</v>
      </c>
      <c r="M12" s="41"/>
      <c r="N12" s="41" t="s">
        <v>35</v>
      </c>
      <c r="O12" s="41"/>
      <c r="P12" s="43">
        <f>7282177</f>
        <v>7282177</v>
      </c>
      <c r="Q12" s="43"/>
      <c r="R12" s="43"/>
      <c r="S12" s="43">
        <f>2180923.96</f>
        <v>2180923.96</v>
      </c>
      <c r="T12" s="43"/>
      <c r="U12" s="43"/>
      <c r="V12" s="43"/>
      <c r="W12" s="55">
        <f>5101253.04</f>
        <v>5101253.04</v>
      </c>
      <c r="X12" s="55"/>
    </row>
    <row r="13" spans="1:24" s="1" customFormat="1" ht="45" customHeight="1">
      <c r="A13" s="32" t="s">
        <v>36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0" t="s">
        <v>34</v>
      </c>
      <c r="M13" s="10"/>
      <c r="N13" s="10" t="s">
        <v>37</v>
      </c>
      <c r="O13" s="10"/>
      <c r="P13" s="11">
        <f>68000</f>
        <v>68000</v>
      </c>
      <c r="Q13" s="11"/>
      <c r="R13" s="11"/>
      <c r="S13" s="35" t="s">
        <v>38</v>
      </c>
      <c r="T13" s="35"/>
      <c r="U13" s="35"/>
      <c r="V13" s="35"/>
      <c r="W13" s="56">
        <f>68000</f>
        <v>68000</v>
      </c>
      <c r="X13" s="56"/>
    </row>
    <row r="14" spans="1:24" s="1" customFormat="1" ht="45" customHeight="1">
      <c r="A14" s="32" t="s">
        <v>39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10" t="s">
        <v>34</v>
      </c>
      <c r="M14" s="10"/>
      <c r="N14" s="10" t="s">
        <v>160</v>
      </c>
      <c r="O14" s="10"/>
      <c r="P14" s="11">
        <f>1130000</f>
        <v>1130000</v>
      </c>
      <c r="Q14" s="11"/>
      <c r="R14" s="11"/>
      <c r="S14" s="11">
        <f>245898.6</f>
        <v>245898.6</v>
      </c>
      <c r="T14" s="11"/>
      <c r="U14" s="11"/>
      <c r="V14" s="11"/>
      <c r="W14" s="56">
        <f>884101.4</f>
        <v>884101.4</v>
      </c>
      <c r="X14" s="56"/>
    </row>
    <row r="15" spans="1:24" s="1" customFormat="1" ht="24" customHeight="1">
      <c r="A15" s="32" t="s">
        <v>40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0" t="s">
        <v>34</v>
      </c>
      <c r="M15" s="10"/>
      <c r="N15" s="10" t="s">
        <v>161</v>
      </c>
      <c r="O15" s="10"/>
      <c r="P15" s="35" t="s">
        <v>38</v>
      </c>
      <c r="Q15" s="35"/>
      <c r="R15" s="35"/>
      <c r="S15" s="11">
        <f>43.8</f>
        <v>43.8</v>
      </c>
      <c r="T15" s="11"/>
      <c r="U15" s="11"/>
      <c r="V15" s="11"/>
      <c r="W15" s="56">
        <f>0</f>
        <v>0</v>
      </c>
      <c r="X15" s="56"/>
    </row>
    <row r="16" spans="1:24" s="1" customFormat="1" ht="24" customHeight="1">
      <c r="A16" s="32" t="s">
        <v>41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10" t="s">
        <v>34</v>
      </c>
      <c r="M16" s="10"/>
      <c r="N16" s="10" t="s">
        <v>150</v>
      </c>
      <c r="O16" s="10"/>
      <c r="P16" s="11">
        <f>40000</f>
        <v>40000</v>
      </c>
      <c r="Q16" s="11"/>
      <c r="R16" s="11"/>
      <c r="S16" s="11">
        <f>8859.61</f>
        <v>8859.61</v>
      </c>
      <c r="T16" s="11"/>
      <c r="U16" s="11"/>
      <c r="V16" s="11"/>
      <c r="W16" s="56">
        <f>30142.63</f>
        <v>30142.63</v>
      </c>
      <c r="X16" s="56"/>
    </row>
    <row r="17" spans="1:24" s="1" customFormat="1" ht="36.75" customHeight="1">
      <c r="A17" s="32" t="s">
        <v>153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10" t="s">
        <v>34</v>
      </c>
      <c r="M17" s="10"/>
      <c r="N17" s="10" t="s">
        <v>151</v>
      </c>
      <c r="O17" s="10"/>
      <c r="P17" s="11"/>
      <c r="Q17" s="11"/>
      <c r="R17" s="11"/>
      <c r="S17" s="11">
        <f>996.45</f>
        <v>996.45</v>
      </c>
      <c r="T17" s="11"/>
      <c r="U17" s="11"/>
      <c r="V17" s="11"/>
      <c r="W17" s="56"/>
      <c r="X17" s="56"/>
    </row>
    <row r="18" spans="1:24" s="1" customFormat="1" ht="28.5" customHeight="1">
      <c r="A18" s="32" t="s">
        <v>154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10" t="s">
        <v>34</v>
      </c>
      <c r="M18" s="10"/>
      <c r="N18" s="10" t="s">
        <v>152</v>
      </c>
      <c r="O18" s="10"/>
      <c r="P18" s="11"/>
      <c r="Q18" s="11"/>
      <c r="R18" s="11"/>
      <c r="S18" s="11">
        <f>1.31</f>
        <v>1.31</v>
      </c>
      <c r="T18" s="11"/>
      <c r="U18" s="11"/>
      <c r="V18" s="11"/>
      <c r="W18" s="56"/>
      <c r="X18" s="56"/>
    </row>
    <row r="19" spans="1:24" s="1" customFormat="1" ht="45" customHeight="1">
      <c r="A19" s="32" t="s">
        <v>42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10" t="s">
        <v>34</v>
      </c>
      <c r="M19" s="10"/>
      <c r="N19" s="10" t="s">
        <v>43</v>
      </c>
      <c r="O19" s="10"/>
      <c r="P19" s="11">
        <f>0</f>
        <v>0</v>
      </c>
      <c r="Q19" s="11"/>
      <c r="R19" s="11"/>
      <c r="S19" s="35" t="s">
        <v>38</v>
      </c>
      <c r="T19" s="35"/>
      <c r="U19" s="35"/>
      <c r="V19" s="35"/>
      <c r="W19" s="56">
        <f>0</f>
        <v>0</v>
      </c>
      <c r="X19" s="56"/>
    </row>
    <row r="20" spans="1:24" s="1" customFormat="1" ht="45" customHeight="1">
      <c r="A20" s="59" t="s">
        <v>155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10" t="s">
        <v>34</v>
      </c>
      <c r="M20" s="10"/>
      <c r="N20" s="10" t="s">
        <v>156</v>
      </c>
      <c r="O20" s="10"/>
      <c r="P20" s="35" t="s">
        <v>38</v>
      </c>
      <c r="Q20" s="35"/>
      <c r="R20" s="35"/>
      <c r="S20" s="11">
        <f>95419</f>
        <v>95419</v>
      </c>
      <c r="T20" s="11"/>
      <c r="U20" s="11"/>
      <c r="V20" s="11"/>
      <c r="W20" s="56">
        <f>0</f>
        <v>0</v>
      </c>
      <c r="X20" s="56"/>
    </row>
    <row r="21" spans="1:24" s="1" customFormat="1" ht="43.5" customHeight="1">
      <c r="A21" s="8" t="s">
        <v>157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9" t="s">
        <v>34</v>
      </c>
      <c r="M21" s="10"/>
      <c r="N21" s="10" t="s">
        <v>162</v>
      </c>
      <c r="O21" s="10"/>
      <c r="P21" s="11">
        <f>9000</f>
        <v>9000</v>
      </c>
      <c r="Q21" s="11"/>
      <c r="R21" s="11"/>
      <c r="S21" s="58">
        <v>192</v>
      </c>
      <c r="T21" s="58"/>
      <c r="U21" s="58"/>
      <c r="V21" s="58"/>
      <c r="W21" s="56">
        <f>9000</f>
        <v>9000</v>
      </c>
      <c r="X21" s="56"/>
    </row>
    <row r="22" spans="1:24" s="1" customFormat="1" ht="43.5" customHeight="1">
      <c r="A22" s="8" t="s">
        <v>159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9" t="s">
        <v>34</v>
      </c>
      <c r="M22" s="10"/>
      <c r="N22" s="10" t="s">
        <v>158</v>
      </c>
      <c r="O22" s="10"/>
      <c r="P22" s="11"/>
      <c r="Q22" s="11"/>
      <c r="R22" s="11"/>
      <c r="S22" s="58">
        <v>1.36</v>
      </c>
      <c r="T22" s="58"/>
      <c r="U22" s="58"/>
      <c r="V22" s="58"/>
      <c r="W22" s="56"/>
      <c r="X22" s="56"/>
    </row>
    <row r="23" spans="1:24" s="1" customFormat="1" ht="45" customHeight="1">
      <c r="A23" s="32" t="s">
        <v>44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10" t="s">
        <v>34</v>
      </c>
      <c r="M23" s="10"/>
      <c r="N23" s="10" t="s">
        <v>163</v>
      </c>
      <c r="O23" s="10"/>
      <c r="P23" s="11">
        <f>2000</f>
        <v>2000</v>
      </c>
      <c r="Q23" s="11"/>
      <c r="R23" s="11"/>
      <c r="S23" s="11">
        <f>800</f>
        <v>800</v>
      </c>
      <c r="T23" s="11"/>
      <c r="U23" s="11"/>
      <c r="V23" s="11"/>
      <c r="W23" s="56">
        <f>1200</f>
        <v>1200</v>
      </c>
      <c r="X23" s="56"/>
    </row>
    <row r="24" spans="1:24" s="1" customFormat="1" ht="24" customHeight="1">
      <c r="A24" s="32" t="s">
        <v>45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0" t="s">
        <v>34</v>
      </c>
      <c r="M24" s="10"/>
      <c r="N24" s="10" t="s">
        <v>46</v>
      </c>
      <c r="O24" s="10"/>
      <c r="P24" s="11">
        <f>49700</f>
        <v>49700</v>
      </c>
      <c r="Q24" s="11"/>
      <c r="R24" s="11"/>
      <c r="S24" s="11">
        <f>46210.86</f>
        <v>46210.86</v>
      </c>
      <c r="T24" s="11"/>
      <c r="U24" s="11"/>
      <c r="V24" s="11"/>
      <c r="W24" s="56">
        <f>3489.14</f>
        <v>3489.14</v>
      </c>
      <c r="X24" s="56"/>
    </row>
    <row r="25" spans="1:24" s="1" customFormat="1" ht="45" customHeight="1">
      <c r="A25" s="32" t="s">
        <v>47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0" t="s">
        <v>34</v>
      </c>
      <c r="M25" s="10"/>
      <c r="N25" s="10" t="s">
        <v>48</v>
      </c>
      <c r="O25" s="10"/>
      <c r="P25" s="11">
        <f>60000</f>
        <v>60000</v>
      </c>
      <c r="Q25" s="11"/>
      <c r="R25" s="11"/>
      <c r="S25" s="11">
        <f>10017.21</f>
        <v>10017.21</v>
      </c>
      <c r="T25" s="11"/>
      <c r="U25" s="11"/>
      <c r="V25" s="11"/>
      <c r="W25" s="56">
        <f>49982.79</f>
        <v>49982.79</v>
      </c>
      <c r="X25" s="56"/>
    </row>
    <row r="26" spans="1:24" s="1" customFormat="1" ht="24" customHeight="1">
      <c r="A26" s="32" t="s">
        <v>49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0" t="s">
        <v>34</v>
      </c>
      <c r="M26" s="10"/>
      <c r="N26" s="10" t="s">
        <v>50</v>
      </c>
      <c r="O26" s="10"/>
      <c r="P26" s="11">
        <f>5000</f>
        <v>5000</v>
      </c>
      <c r="Q26" s="11"/>
      <c r="R26" s="11"/>
      <c r="S26" s="35" t="s">
        <v>38</v>
      </c>
      <c r="T26" s="35"/>
      <c r="U26" s="35"/>
      <c r="V26" s="35"/>
      <c r="W26" s="56">
        <f>5000</f>
        <v>5000</v>
      </c>
      <c r="X26" s="56"/>
    </row>
    <row r="27" spans="1:24" s="1" customFormat="1" ht="13.5" customHeight="1">
      <c r="A27" s="32" t="s">
        <v>51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10" t="s">
        <v>34</v>
      </c>
      <c r="M27" s="10"/>
      <c r="N27" s="10" t="s">
        <v>52</v>
      </c>
      <c r="O27" s="10"/>
      <c r="P27" s="11">
        <f>93500</f>
        <v>93500</v>
      </c>
      <c r="Q27" s="11"/>
      <c r="R27" s="11"/>
      <c r="S27" s="11">
        <f>51689.51</f>
        <v>51689.51</v>
      </c>
      <c r="T27" s="11"/>
      <c r="U27" s="11"/>
      <c r="V27" s="11"/>
      <c r="W27" s="56">
        <f>41810.49</f>
        <v>41810.49</v>
      </c>
      <c r="X27" s="56"/>
    </row>
    <row r="28" spans="1:24" s="1" customFormat="1" ht="13.5" customHeight="1">
      <c r="A28" s="32" t="s">
        <v>53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10" t="s">
        <v>34</v>
      </c>
      <c r="M28" s="10"/>
      <c r="N28" s="10" t="s">
        <v>54</v>
      </c>
      <c r="O28" s="10"/>
      <c r="P28" s="35" t="s">
        <v>38</v>
      </c>
      <c r="Q28" s="35"/>
      <c r="R28" s="35"/>
      <c r="S28" s="11">
        <f>200</f>
        <v>200</v>
      </c>
      <c r="T28" s="11"/>
      <c r="U28" s="11"/>
      <c r="V28" s="11"/>
      <c r="W28" s="56">
        <f>0</f>
        <v>0</v>
      </c>
      <c r="X28" s="56"/>
    </row>
    <row r="29" spans="1:24" s="1" customFormat="1" ht="13.5" customHeight="1">
      <c r="A29" s="32" t="s">
        <v>55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10" t="s">
        <v>34</v>
      </c>
      <c r="M29" s="10"/>
      <c r="N29" s="10" t="s">
        <v>56</v>
      </c>
      <c r="O29" s="10"/>
      <c r="P29" s="11">
        <f>5352700</f>
        <v>5352700</v>
      </c>
      <c r="Q29" s="11"/>
      <c r="R29" s="11"/>
      <c r="S29" s="11">
        <f>1677200</f>
        <v>1677200</v>
      </c>
      <c r="T29" s="11"/>
      <c r="U29" s="11"/>
      <c r="V29" s="11"/>
      <c r="W29" s="56">
        <f>3675500</f>
        <v>3675500</v>
      </c>
      <c r="X29" s="56"/>
    </row>
    <row r="30" spans="1:24" s="1" customFormat="1" ht="24" customHeight="1">
      <c r="A30" s="32" t="s">
        <v>57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10" t="s">
        <v>34</v>
      </c>
      <c r="M30" s="10"/>
      <c r="N30" s="10" t="s">
        <v>58</v>
      </c>
      <c r="O30" s="10"/>
      <c r="P30" s="11">
        <f>9777</f>
        <v>9777</v>
      </c>
      <c r="Q30" s="11"/>
      <c r="R30" s="11"/>
      <c r="S30" s="11">
        <f>2444.25</f>
        <v>2444.25</v>
      </c>
      <c r="T30" s="11"/>
      <c r="U30" s="11"/>
      <c r="V30" s="11"/>
      <c r="W30" s="56">
        <f>7332.75</f>
        <v>7332.75</v>
      </c>
      <c r="X30" s="56"/>
    </row>
    <row r="31" spans="1:24" s="1" customFormat="1" ht="24" customHeight="1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10" t="s">
        <v>34</v>
      </c>
      <c r="M31" s="10"/>
      <c r="N31" s="10" t="s">
        <v>60</v>
      </c>
      <c r="O31" s="10"/>
      <c r="P31" s="11">
        <f>45500</f>
        <v>45500</v>
      </c>
      <c r="Q31" s="11"/>
      <c r="R31" s="11"/>
      <c r="S31" s="11">
        <f>40950</f>
        <v>40950</v>
      </c>
      <c r="T31" s="11"/>
      <c r="U31" s="11"/>
      <c r="V31" s="11"/>
      <c r="W31" s="56">
        <f>4550</f>
        <v>4550</v>
      </c>
      <c r="X31" s="56"/>
    </row>
    <row r="32" spans="1:24" s="1" customFormat="1" ht="13.5" customHeight="1">
      <c r="A32" s="32" t="s">
        <v>61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10" t="s">
        <v>34</v>
      </c>
      <c r="M32" s="10"/>
      <c r="N32" s="10" t="s">
        <v>62</v>
      </c>
      <c r="O32" s="10"/>
      <c r="P32" s="11">
        <f>417000</f>
        <v>417000</v>
      </c>
      <c r="Q32" s="11"/>
      <c r="R32" s="11"/>
      <c r="S32" s="35" t="s">
        <v>38</v>
      </c>
      <c r="T32" s="35"/>
      <c r="U32" s="35"/>
      <c r="V32" s="35"/>
      <c r="W32" s="56">
        <f>417000</f>
        <v>417000</v>
      </c>
      <c r="X32" s="56"/>
    </row>
    <row r="33" spans="1:24" s="1" customFormat="1" ht="54.75" customHeight="1">
      <c r="A33" s="32" t="s">
        <v>63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10" t="s">
        <v>34</v>
      </c>
      <c r="M33" s="10"/>
      <c r="N33" s="10" t="s">
        <v>64</v>
      </c>
      <c r="O33" s="10"/>
      <c r="P33" s="35" t="s">
        <v>38</v>
      </c>
      <c r="Q33" s="35"/>
      <c r="R33" s="35"/>
      <c r="S33" s="11">
        <f>0</f>
        <v>0</v>
      </c>
      <c r="T33" s="11"/>
      <c r="U33" s="11"/>
      <c r="V33" s="11"/>
      <c r="W33" s="56">
        <f>0</f>
        <v>0</v>
      </c>
      <c r="X33" s="56"/>
    </row>
    <row r="34" spans="1:24" s="1" customFormat="1" ht="13.5" customHeight="1">
      <c r="A34" s="57" t="s">
        <v>10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s="1" customFormat="1" ht="13.5" customHeight="1">
      <c r="A35" s="46" t="s">
        <v>65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s="1" customFormat="1" ht="34.5" customHeight="1">
      <c r="A36" s="47" t="s">
        <v>21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 t="s">
        <v>22</v>
      </c>
      <c r="M36" s="47"/>
      <c r="N36" s="47" t="s">
        <v>66</v>
      </c>
      <c r="O36" s="47"/>
      <c r="P36" s="48" t="s">
        <v>24</v>
      </c>
      <c r="Q36" s="48"/>
      <c r="R36" s="48"/>
      <c r="S36" s="48" t="s">
        <v>25</v>
      </c>
      <c r="T36" s="48"/>
      <c r="U36" s="48"/>
      <c r="V36" s="48"/>
      <c r="W36" s="49" t="s">
        <v>26</v>
      </c>
      <c r="X36" s="49"/>
    </row>
    <row r="37" spans="1:24" s="1" customFormat="1" ht="13.5" customHeight="1">
      <c r="A37" s="45" t="s">
        <v>27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 t="s">
        <v>28</v>
      </c>
      <c r="M37" s="45"/>
      <c r="N37" s="45" t="s">
        <v>29</v>
      </c>
      <c r="O37" s="45"/>
      <c r="P37" s="38" t="s">
        <v>30</v>
      </c>
      <c r="Q37" s="38"/>
      <c r="R37" s="38"/>
      <c r="S37" s="38" t="s">
        <v>31</v>
      </c>
      <c r="T37" s="38"/>
      <c r="U37" s="38"/>
      <c r="V37" s="38"/>
      <c r="W37" s="39" t="s">
        <v>32</v>
      </c>
      <c r="X37" s="39"/>
    </row>
    <row r="38" spans="1:24" s="1" customFormat="1" ht="13.5" customHeight="1">
      <c r="A38" s="40" t="s">
        <v>67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 t="s">
        <v>68</v>
      </c>
      <c r="M38" s="41"/>
      <c r="N38" s="41" t="s">
        <v>35</v>
      </c>
      <c r="O38" s="41"/>
      <c r="P38" s="43">
        <f>10241856.64</f>
        <v>10241856.64</v>
      </c>
      <c r="Q38" s="43"/>
      <c r="R38" s="43"/>
      <c r="S38" s="43">
        <f>4191434.91</f>
        <v>4191434.91</v>
      </c>
      <c r="T38" s="43"/>
      <c r="U38" s="43"/>
      <c r="V38" s="43"/>
      <c r="W38" s="55">
        <f>6050421.73</f>
        <v>6050421.73</v>
      </c>
      <c r="X38" s="55"/>
    </row>
    <row r="39" spans="1:24" s="1" customFormat="1" ht="13.5" customHeight="1">
      <c r="A39" s="20" t="s">
        <v>69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 t="s">
        <v>68</v>
      </c>
      <c r="M39" s="21"/>
      <c r="N39" s="21" t="s">
        <v>70</v>
      </c>
      <c r="O39" s="21"/>
      <c r="P39" s="18">
        <f aca="true" t="shared" si="0" ref="P39:P44">0</f>
        <v>0</v>
      </c>
      <c r="Q39" s="18"/>
      <c r="R39" s="18"/>
      <c r="S39" s="23" t="s">
        <v>38</v>
      </c>
      <c r="T39" s="23"/>
      <c r="U39" s="23"/>
      <c r="V39" s="23"/>
      <c r="W39" s="54">
        <f aca="true" t="shared" si="1" ref="W39:W44">0</f>
        <v>0</v>
      </c>
      <c r="X39" s="54"/>
    </row>
    <row r="40" spans="1:24" s="1" customFormat="1" ht="13.5" customHeight="1">
      <c r="A40" s="20" t="s">
        <v>71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1" t="s">
        <v>68</v>
      </c>
      <c r="M40" s="21"/>
      <c r="N40" s="21" t="s">
        <v>72</v>
      </c>
      <c r="O40" s="21"/>
      <c r="P40" s="18">
        <f t="shared" si="0"/>
        <v>0</v>
      </c>
      <c r="Q40" s="18"/>
      <c r="R40" s="18"/>
      <c r="S40" s="18">
        <f>0</f>
        <v>0</v>
      </c>
      <c r="T40" s="18"/>
      <c r="U40" s="18"/>
      <c r="V40" s="18"/>
      <c r="W40" s="54">
        <f t="shared" si="1"/>
        <v>0</v>
      </c>
      <c r="X40" s="54"/>
    </row>
    <row r="41" spans="1:24" s="1" customFormat="1" ht="13.5" customHeight="1">
      <c r="A41" s="20" t="s">
        <v>73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 t="s">
        <v>68</v>
      </c>
      <c r="M41" s="21"/>
      <c r="N41" s="21" t="s">
        <v>74</v>
      </c>
      <c r="O41" s="21"/>
      <c r="P41" s="18">
        <f t="shared" si="0"/>
        <v>0</v>
      </c>
      <c r="Q41" s="18"/>
      <c r="R41" s="18"/>
      <c r="S41" s="23" t="s">
        <v>38</v>
      </c>
      <c r="T41" s="23"/>
      <c r="U41" s="23"/>
      <c r="V41" s="23"/>
      <c r="W41" s="54">
        <f t="shared" si="1"/>
        <v>0</v>
      </c>
      <c r="X41" s="54"/>
    </row>
    <row r="42" spans="1:24" s="1" customFormat="1" ht="13.5" customHeight="1">
      <c r="A42" s="20" t="s">
        <v>75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1" t="s">
        <v>68</v>
      </c>
      <c r="M42" s="21"/>
      <c r="N42" s="21" t="s">
        <v>76</v>
      </c>
      <c r="O42" s="21"/>
      <c r="P42" s="18">
        <f t="shared" si="0"/>
        <v>0</v>
      </c>
      <c r="Q42" s="18"/>
      <c r="R42" s="18"/>
      <c r="S42" s="23" t="s">
        <v>38</v>
      </c>
      <c r="T42" s="23"/>
      <c r="U42" s="23"/>
      <c r="V42" s="23"/>
      <c r="W42" s="54">
        <f t="shared" si="1"/>
        <v>0</v>
      </c>
      <c r="X42" s="54"/>
    </row>
    <row r="43" spans="1:24" s="1" customFormat="1" ht="13.5" customHeight="1">
      <c r="A43" s="20" t="s">
        <v>77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1" t="s">
        <v>68</v>
      </c>
      <c r="M43" s="21"/>
      <c r="N43" s="21" t="s">
        <v>78</v>
      </c>
      <c r="O43" s="21"/>
      <c r="P43" s="18">
        <f t="shared" si="0"/>
        <v>0</v>
      </c>
      <c r="Q43" s="18"/>
      <c r="R43" s="18"/>
      <c r="S43" s="23" t="s">
        <v>38</v>
      </c>
      <c r="T43" s="23"/>
      <c r="U43" s="23"/>
      <c r="V43" s="23"/>
      <c r="W43" s="54">
        <f t="shared" si="1"/>
        <v>0</v>
      </c>
      <c r="X43" s="54"/>
    </row>
    <row r="44" spans="1:24" s="1" customFormat="1" ht="13.5" customHeight="1">
      <c r="A44" s="20" t="s">
        <v>79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1" t="s">
        <v>68</v>
      </c>
      <c r="M44" s="21"/>
      <c r="N44" s="21" t="s">
        <v>80</v>
      </c>
      <c r="O44" s="21"/>
      <c r="P44" s="18">
        <f t="shared" si="0"/>
        <v>0</v>
      </c>
      <c r="Q44" s="18"/>
      <c r="R44" s="18"/>
      <c r="S44" s="23" t="s">
        <v>38</v>
      </c>
      <c r="T44" s="23"/>
      <c r="U44" s="23"/>
      <c r="V44" s="23"/>
      <c r="W44" s="54">
        <f t="shared" si="1"/>
        <v>0</v>
      </c>
      <c r="X44" s="54"/>
    </row>
    <row r="45" spans="1:24" s="1" customFormat="1" ht="13.5" customHeight="1">
      <c r="A45" s="20" t="s">
        <v>69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1" t="s">
        <v>68</v>
      </c>
      <c r="M45" s="21"/>
      <c r="N45" s="21" t="s">
        <v>81</v>
      </c>
      <c r="O45" s="21"/>
      <c r="P45" s="18">
        <f>354000</f>
        <v>354000</v>
      </c>
      <c r="Q45" s="18"/>
      <c r="R45" s="18"/>
      <c r="S45" s="18">
        <f>165386.21</f>
        <v>165386.21</v>
      </c>
      <c r="T45" s="18"/>
      <c r="U45" s="18"/>
      <c r="V45" s="18"/>
      <c r="W45" s="54">
        <f>188613.79</f>
        <v>188613.79</v>
      </c>
      <c r="X45" s="54"/>
    </row>
    <row r="46" spans="1:24" s="1" customFormat="1" ht="13.5" customHeight="1">
      <c r="A46" s="20" t="s">
        <v>71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 t="s">
        <v>68</v>
      </c>
      <c r="M46" s="21"/>
      <c r="N46" s="21" t="s">
        <v>82</v>
      </c>
      <c r="O46" s="21"/>
      <c r="P46" s="18">
        <f>176000</f>
        <v>176000</v>
      </c>
      <c r="Q46" s="18"/>
      <c r="R46" s="18"/>
      <c r="S46" s="18">
        <f>45477.04</f>
        <v>45477.04</v>
      </c>
      <c r="T46" s="18"/>
      <c r="U46" s="18"/>
      <c r="V46" s="18"/>
      <c r="W46" s="54">
        <f>130522.96</f>
        <v>130522.96</v>
      </c>
      <c r="X46" s="54"/>
    </row>
    <row r="47" spans="1:24" s="1" customFormat="1" ht="13.5" customHeight="1">
      <c r="A47" s="20" t="s">
        <v>77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 t="s">
        <v>68</v>
      </c>
      <c r="M47" s="21"/>
      <c r="N47" s="21" t="s">
        <v>83</v>
      </c>
      <c r="O47" s="21"/>
      <c r="P47" s="18">
        <f>15000</f>
        <v>15000</v>
      </c>
      <c r="Q47" s="18"/>
      <c r="R47" s="18"/>
      <c r="S47" s="23" t="s">
        <v>38</v>
      </c>
      <c r="T47" s="23"/>
      <c r="U47" s="23"/>
      <c r="V47" s="23"/>
      <c r="W47" s="54">
        <f>15000</f>
        <v>15000</v>
      </c>
      <c r="X47" s="54"/>
    </row>
    <row r="48" spans="1:24" s="1" customFormat="1" ht="13.5" customHeight="1">
      <c r="A48" s="20" t="s">
        <v>69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 t="s">
        <v>68</v>
      </c>
      <c r="M48" s="21"/>
      <c r="N48" s="21" t="s">
        <v>84</v>
      </c>
      <c r="O48" s="21"/>
      <c r="P48" s="18">
        <f>890000</f>
        <v>890000</v>
      </c>
      <c r="Q48" s="18"/>
      <c r="R48" s="18"/>
      <c r="S48" s="18">
        <f>555103.04</f>
        <v>555103.04</v>
      </c>
      <c r="T48" s="18"/>
      <c r="U48" s="18"/>
      <c r="V48" s="18"/>
      <c r="W48" s="54">
        <f>334896.96</f>
        <v>334896.96</v>
      </c>
      <c r="X48" s="54"/>
    </row>
    <row r="49" spans="1:24" s="1" customFormat="1" ht="13.5" customHeight="1">
      <c r="A49" s="20" t="s">
        <v>71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 t="s">
        <v>68</v>
      </c>
      <c r="M49" s="21"/>
      <c r="N49" s="21" t="s">
        <v>85</v>
      </c>
      <c r="O49" s="21"/>
      <c r="P49" s="18">
        <f>211000</f>
        <v>211000</v>
      </c>
      <c r="Q49" s="18"/>
      <c r="R49" s="18"/>
      <c r="S49" s="18">
        <f>142262.08</f>
        <v>142262.08</v>
      </c>
      <c r="T49" s="18"/>
      <c r="U49" s="18"/>
      <c r="V49" s="18"/>
      <c r="W49" s="54">
        <f>68737.92</f>
        <v>68737.92</v>
      </c>
      <c r="X49" s="54"/>
    </row>
    <row r="50" spans="1:24" s="1" customFormat="1" ht="13.5" customHeight="1">
      <c r="A50" s="20" t="s">
        <v>73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1" t="s">
        <v>68</v>
      </c>
      <c r="M50" s="21"/>
      <c r="N50" s="21" t="s">
        <v>86</v>
      </c>
      <c r="O50" s="21"/>
      <c r="P50" s="18">
        <f>55000</f>
        <v>55000</v>
      </c>
      <c r="Q50" s="18"/>
      <c r="R50" s="18"/>
      <c r="S50" s="18">
        <f>23271.4</f>
        <v>23271.4</v>
      </c>
      <c r="T50" s="18"/>
      <c r="U50" s="18"/>
      <c r="V50" s="18"/>
      <c r="W50" s="54">
        <f>31728.6</f>
        <v>31728.6</v>
      </c>
      <c r="X50" s="54"/>
    </row>
    <row r="51" spans="1:24" s="1" customFormat="1" ht="13.5" customHeight="1">
      <c r="A51" s="20" t="s">
        <v>77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1" t="s">
        <v>68</v>
      </c>
      <c r="M51" s="21"/>
      <c r="N51" s="21" t="s">
        <v>87</v>
      </c>
      <c r="O51" s="21"/>
      <c r="P51" s="18">
        <f>2500</f>
        <v>2500</v>
      </c>
      <c r="Q51" s="18"/>
      <c r="R51" s="18"/>
      <c r="S51" s="23" t="s">
        <v>38</v>
      </c>
      <c r="T51" s="23"/>
      <c r="U51" s="23"/>
      <c r="V51" s="23"/>
      <c r="W51" s="54">
        <f>2500</f>
        <v>2500</v>
      </c>
      <c r="X51" s="54"/>
    </row>
    <row r="52" spans="1:24" s="1" customFormat="1" ht="13.5" customHeight="1">
      <c r="A52" s="20" t="s">
        <v>88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 t="s">
        <v>68</v>
      </c>
      <c r="M52" s="21"/>
      <c r="N52" s="21" t="s">
        <v>89</v>
      </c>
      <c r="O52" s="21"/>
      <c r="P52" s="18">
        <f>91000</f>
        <v>91000</v>
      </c>
      <c r="Q52" s="18"/>
      <c r="R52" s="18"/>
      <c r="S52" s="23" t="s">
        <v>38</v>
      </c>
      <c r="T52" s="23"/>
      <c r="U52" s="23"/>
      <c r="V52" s="23"/>
      <c r="W52" s="54">
        <f>91000</f>
        <v>91000</v>
      </c>
      <c r="X52" s="54"/>
    </row>
    <row r="53" spans="1:24" s="1" customFormat="1" ht="13.5" customHeight="1">
      <c r="A53" s="20" t="s">
        <v>77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1" t="s">
        <v>68</v>
      </c>
      <c r="M53" s="21"/>
      <c r="N53" s="21" t="s">
        <v>90</v>
      </c>
      <c r="O53" s="21"/>
      <c r="P53" s="18">
        <f>217000</f>
        <v>217000</v>
      </c>
      <c r="Q53" s="18"/>
      <c r="R53" s="18"/>
      <c r="S53" s="18">
        <f>971.4</f>
        <v>971.4</v>
      </c>
      <c r="T53" s="18"/>
      <c r="U53" s="18"/>
      <c r="V53" s="18"/>
      <c r="W53" s="54">
        <f>216028.6</f>
        <v>216028.6</v>
      </c>
      <c r="X53" s="54"/>
    </row>
    <row r="54" spans="1:24" s="1" customFormat="1" ht="13.5" customHeight="1">
      <c r="A54" s="20" t="s">
        <v>69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 t="s">
        <v>68</v>
      </c>
      <c r="M54" s="21"/>
      <c r="N54" s="21" t="s">
        <v>91</v>
      </c>
      <c r="O54" s="21"/>
      <c r="P54" s="18">
        <f>1443000</f>
        <v>1443000</v>
      </c>
      <c r="Q54" s="18"/>
      <c r="R54" s="18"/>
      <c r="S54" s="18">
        <f>937153.41</f>
        <v>937153.41</v>
      </c>
      <c r="T54" s="18"/>
      <c r="U54" s="18"/>
      <c r="V54" s="18"/>
      <c r="W54" s="54">
        <f>505846.59</f>
        <v>505846.59</v>
      </c>
      <c r="X54" s="54"/>
    </row>
    <row r="55" spans="1:24" s="1" customFormat="1" ht="13.5" customHeight="1">
      <c r="A55" s="20" t="s">
        <v>71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 t="s">
        <v>68</v>
      </c>
      <c r="M55" s="21"/>
      <c r="N55" s="21" t="s">
        <v>92</v>
      </c>
      <c r="O55" s="21"/>
      <c r="P55" s="18">
        <f>444000</f>
        <v>444000</v>
      </c>
      <c r="Q55" s="18"/>
      <c r="R55" s="18"/>
      <c r="S55" s="18">
        <f>241000</f>
        <v>241000</v>
      </c>
      <c r="T55" s="18"/>
      <c r="U55" s="18"/>
      <c r="V55" s="18"/>
      <c r="W55" s="54">
        <f>203000</f>
        <v>203000</v>
      </c>
      <c r="X55" s="54"/>
    </row>
    <row r="56" spans="1:24" s="1" customFormat="1" ht="13.5" customHeight="1">
      <c r="A56" s="20" t="s">
        <v>73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 t="s">
        <v>68</v>
      </c>
      <c r="M56" s="21"/>
      <c r="N56" s="21" t="s">
        <v>93</v>
      </c>
      <c r="O56" s="21"/>
      <c r="P56" s="18">
        <f>15000</f>
        <v>15000</v>
      </c>
      <c r="Q56" s="18"/>
      <c r="R56" s="18"/>
      <c r="S56" s="23" t="s">
        <v>38</v>
      </c>
      <c r="T56" s="23"/>
      <c r="U56" s="23"/>
      <c r="V56" s="23"/>
      <c r="W56" s="54">
        <f>15000</f>
        <v>15000</v>
      </c>
      <c r="X56" s="54"/>
    </row>
    <row r="57" spans="1:24" s="1" customFormat="1" ht="13.5" customHeight="1">
      <c r="A57" s="20" t="s">
        <v>94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1" t="s">
        <v>68</v>
      </c>
      <c r="M57" s="21"/>
      <c r="N57" s="21" t="s">
        <v>95</v>
      </c>
      <c r="O57" s="21"/>
      <c r="P57" s="18">
        <f>861444</f>
        <v>861444</v>
      </c>
      <c r="Q57" s="18"/>
      <c r="R57" s="18"/>
      <c r="S57" s="18">
        <f>71595.94</f>
        <v>71595.94</v>
      </c>
      <c r="T57" s="18"/>
      <c r="U57" s="18"/>
      <c r="V57" s="18"/>
      <c r="W57" s="54">
        <f>789848.06</f>
        <v>789848.06</v>
      </c>
      <c r="X57" s="54"/>
    </row>
    <row r="58" spans="1:24" s="1" customFormat="1" ht="13.5" customHeight="1">
      <c r="A58" s="20" t="s">
        <v>75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1" t="s">
        <v>68</v>
      </c>
      <c r="M58" s="21"/>
      <c r="N58" s="21" t="s">
        <v>96</v>
      </c>
      <c r="O58" s="21"/>
      <c r="P58" s="18">
        <f>262679.64</f>
        <v>262679.64</v>
      </c>
      <c r="Q58" s="18"/>
      <c r="R58" s="18"/>
      <c r="S58" s="18">
        <f>39381.78</f>
        <v>39381.78</v>
      </c>
      <c r="T58" s="18"/>
      <c r="U58" s="18"/>
      <c r="V58" s="18"/>
      <c r="W58" s="54">
        <f>223297.86</f>
        <v>223297.86</v>
      </c>
      <c r="X58" s="54"/>
    </row>
    <row r="59" spans="1:24" s="1" customFormat="1" ht="13.5" customHeight="1">
      <c r="A59" s="20" t="s">
        <v>77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1" t="s">
        <v>68</v>
      </c>
      <c r="M59" s="21"/>
      <c r="N59" s="21" t="s">
        <v>97</v>
      </c>
      <c r="O59" s="21"/>
      <c r="P59" s="18">
        <f>30500</f>
        <v>30500</v>
      </c>
      <c r="Q59" s="18"/>
      <c r="R59" s="18"/>
      <c r="S59" s="23" t="s">
        <v>38</v>
      </c>
      <c r="T59" s="23"/>
      <c r="U59" s="23"/>
      <c r="V59" s="23"/>
      <c r="W59" s="54">
        <f>30500</f>
        <v>30500</v>
      </c>
      <c r="X59" s="54"/>
    </row>
    <row r="60" spans="1:24" s="1" customFormat="1" ht="13.5" customHeight="1">
      <c r="A60" s="20" t="s">
        <v>88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1" t="s">
        <v>68</v>
      </c>
      <c r="M60" s="21"/>
      <c r="N60" s="21" t="s">
        <v>98</v>
      </c>
      <c r="O60" s="21"/>
      <c r="P60" s="18">
        <f>40000</f>
        <v>40000</v>
      </c>
      <c r="Q60" s="18"/>
      <c r="R60" s="18"/>
      <c r="S60" s="23" t="s">
        <v>38</v>
      </c>
      <c r="T60" s="23"/>
      <c r="U60" s="23"/>
      <c r="V60" s="23"/>
      <c r="W60" s="54">
        <f>40000</f>
        <v>40000</v>
      </c>
      <c r="X60" s="54"/>
    </row>
    <row r="61" spans="1:24" s="1" customFormat="1" ht="13.5" customHeight="1">
      <c r="A61" s="20" t="s">
        <v>79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1" t="s">
        <v>68</v>
      </c>
      <c r="M61" s="21"/>
      <c r="N61" s="21" t="s">
        <v>99</v>
      </c>
      <c r="O61" s="21"/>
      <c r="P61" s="18">
        <f>384500</f>
        <v>384500</v>
      </c>
      <c r="Q61" s="18"/>
      <c r="R61" s="18"/>
      <c r="S61" s="18">
        <f>306719.02</f>
        <v>306719.02</v>
      </c>
      <c r="T61" s="18"/>
      <c r="U61" s="18"/>
      <c r="V61" s="18"/>
      <c r="W61" s="54">
        <f>77780.98</f>
        <v>77780.98</v>
      </c>
      <c r="X61" s="54"/>
    </row>
    <row r="62" spans="1:24" s="1" customFormat="1" ht="13.5" customHeight="1">
      <c r="A62" s="20" t="s">
        <v>69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1" t="s">
        <v>68</v>
      </c>
      <c r="M62" s="21"/>
      <c r="N62" s="21" t="s">
        <v>100</v>
      </c>
      <c r="O62" s="21"/>
      <c r="P62" s="18">
        <f>34953.6</f>
        <v>34953.6</v>
      </c>
      <c r="Q62" s="18"/>
      <c r="R62" s="18"/>
      <c r="S62" s="18">
        <f>5825.6</f>
        <v>5825.6</v>
      </c>
      <c r="T62" s="18"/>
      <c r="U62" s="18"/>
      <c r="V62" s="18"/>
      <c r="W62" s="54">
        <f>29128</f>
        <v>29128</v>
      </c>
      <c r="X62" s="54"/>
    </row>
    <row r="63" spans="1:24" s="1" customFormat="1" ht="13.5" customHeight="1">
      <c r="A63" s="20" t="s">
        <v>71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1" t="s">
        <v>68</v>
      </c>
      <c r="M63" s="21"/>
      <c r="N63" s="21" t="s">
        <v>101</v>
      </c>
      <c r="O63" s="21"/>
      <c r="P63" s="18">
        <f>10546.4</f>
        <v>10546.4</v>
      </c>
      <c r="Q63" s="18"/>
      <c r="R63" s="18"/>
      <c r="S63" s="18">
        <f>1759.32</f>
        <v>1759.32</v>
      </c>
      <c r="T63" s="18"/>
      <c r="U63" s="18"/>
      <c r="V63" s="18"/>
      <c r="W63" s="54">
        <f>8787.08</f>
        <v>8787.08</v>
      </c>
      <c r="X63" s="54"/>
    </row>
    <row r="64" spans="1:24" s="1" customFormat="1" ht="13.5" customHeight="1">
      <c r="A64" s="20" t="s">
        <v>69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1" t="s">
        <v>68</v>
      </c>
      <c r="M64" s="21"/>
      <c r="N64" s="21" t="s">
        <v>102</v>
      </c>
      <c r="O64" s="21"/>
      <c r="P64" s="18">
        <f>7509.2</f>
        <v>7509.2</v>
      </c>
      <c r="Q64" s="18"/>
      <c r="R64" s="18"/>
      <c r="S64" s="18">
        <f>1877.3</f>
        <v>1877.3</v>
      </c>
      <c r="T64" s="18"/>
      <c r="U64" s="18"/>
      <c r="V64" s="18"/>
      <c r="W64" s="54">
        <f>5631.9</f>
        <v>5631.9</v>
      </c>
      <c r="X64" s="54"/>
    </row>
    <row r="65" spans="1:24" s="1" customFormat="1" ht="13.5" customHeight="1">
      <c r="A65" s="20" t="s">
        <v>71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1" t="s">
        <v>68</v>
      </c>
      <c r="M65" s="21"/>
      <c r="N65" s="21" t="s">
        <v>103</v>
      </c>
      <c r="O65" s="21"/>
      <c r="P65" s="18">
        <f>2267.8</f>
        <v>2267.8</v>
      </c>
      <c r="Q65" s="18"/>
      <c r="R65" s="18"/>
      <c r="S65" s="18">
        <f>566.95</f>
        <v>566.95</v>
      </c>
      <c r="T65" s="18"/>
      <c r="U65" s="18"/>
      <c r="V65" s="18"/>
      <c r="W65" s="54">
        <f>1700.85</f>
        <v>1700.85</v>
      </c>
      <c r="X65" s="54"/>
    </row>
    <row r="66" spans="1:24" s="1" customFormat="1" ht="13.5" customHeight="1">
      <c r="A66" s="20" t="s">
        <v>75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1" t="s">
        <v>68</v>
      </c>
      <c r="M66" s="21"/>
      <c r="N66" s="21" t="s">
        <v>104</v>
      </c>
      <c r="O66" s="21"/>
      <c r="P66" s="18">
        <f>109290</f>
        <v>109290</v>
      </c>
      <c r="Q66" s="18"/>
      <c r="R66" s="18"/>
      <c r="S66" s="23" t="s">
        <v>38</v>
      </c>
      <c r="T66" s="23"/>
      <c r="U66" s="23"/>
      <c r="V66" s="23"/>
      <c r="W66" s="54">
        <f>109290</f>
        <v>109290</v>
      </c>
      <c r="X66" s="54"/>
    </row>
    <row r="67" spans="1:24" s="1" customFormat="1" ht="13.5" customHeight="1">
      <c r="A67" s="20" t="s">
        <v>79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1" t="s">
        <v>68</v>
      </c>
      <c r="M67" s="21"/>
      <c r="N67" s="21" t="s">
        <v>105</v>
      </c>
      <c r="O67" s="21"/>
      <c r="P67" s="18">
        <f>20000</f>
        <v>20000</v>
      </c>
      <c r="Q67" s="18"/>
      <c r="R67" s="18"/>
      <c r="S67" s="23" t="s">
        <v>38</v>
      </c>
      <c r="T67" s="23"/>
      <c r="U67" s="23"/>
      <c r="V67" s="23"/>
      <c r="W67" s="54">
        <f>20000</f>
        <v>20000</v>
      </c>
      <c r="X67" s="54"/>
    </row>
    <row r="68" spans="1:24" s="1" customFormat="1" ht="13.5" customHeight="1">
      <c r="A68" s="20" t="s">
        <v>75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1" t="s">
        <v>68</v>
      </c>
      <c r="M68" s="21"/>
      <c r="N68" s="21" t="s">
        <v>106</v>
      </c>
      <c r="O68" s="21"/>
      <c r="P68" s="18">
        <f>48000</f>
        <v>48000</v>
      </c>
      <c r="Q68" s="18"/>
      <c r="R68" s="18"/>
      <c r="S68" s="18">
        <f>46872</f>
        <v>46872</v>
      </c>
      <c r="T68" s="18"/>
      <c r="U68" s="18"/>
      <c r="V68" s="18"/>
      <c r="W68" s="54">
        <f>1128</f>
        <v>1128</v>
      </c>
      <c r="X68" s="54"/>
    </row>
    <row r="69" spans="1:24" s="1" customFormat="1" ht="13.5" customHeight="1">
      <c r="A69" s="20" t="s">
        <v>75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 t="s">
        <v>68</v>
      </c>
      <c r="M69" s="21"/>
      <c r="N69" s="21" t="s">
        <v>107</v>
      </c>
      <c r="O69" s="21"/>
      <c r="P69" s="18">
        <f>0</f>
        <v>0</v>
      </c>
      <c r="Q69" s="18"/>
      <c r="R69" s="18"/>
      <c r="S69" s="23" t="s">
        <v>38</v>
      </c>
      <c r="T69" s="23"/>
      <c r="U69" s="23"/>
      <c r="V69" s="23"/>
      <c r="W69" s="54">
        <f>0</f>
        <v>0</v>
      </c>
      <c r="X69" s="54"/>
    </row>
    <row r="70" spans="1:24" s="1" customFormat="1" ht="13.5" customHeight="1">
      <c r="A70" s="20" t="s">
        <v>75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1" t="s">
        <v>68</v>
      </c>
      <c r="M70" s="21"/>
      <c r="N70" s="21" t="s">
        <v>108</v>
      </c>
      <c r="O70" s="21"/>
      <c r="P70" s="18">
        <f>0</f>
        <v>0</v>
      </c>
      <c r="Q70" s="18"/>
      <c r="R70" s="18"/>
      <c r="S70" s="23" t="s">
        <v>38</v>
      </c>
      <c r="T70" s="23"/>
      <c r="U70" s="23"/>
      <c r="V70" s="23"/>
      <c r="W70" s="54">
        <f>0</f>
        <v>0</v>
      </c>
      <c r="X70" s="54"/>
    </row>
    <row r="71" spans="1:24" s="1" customFormat="1" ht="13.5" customHeight="1">
      <c r="A71" s="20" t="s">
        <v>75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1" t="s">
        <v>68</v>
      </c>
      <c r="M71" s="21"/>
      <c r="N71" s="21" t="s">
        <v>109</v>
      </c>
      <c r="O71" s="21"/>
      <c r="P71" s="18">
        <f>71000</f>
        <v>71000</v>
      </c>
      <c r="Q71" s="18"/>
      <c r="R71" s="18"/>
      <c r="S71" s="23" t="s">
        <v>38</v>
      </c>
      <c r="T71" s="23"/>
      <c r="U71" s="23"/>
      <c r="V71" s="23"/>
      <c r="W71" s="54">
        <f>71000</f>
        <v>71000</v>
      </c>
      <c r="X71" s="54"/>
    </row>
    <row r="72" spans="1:24" s="1" customFormat="1" ht="13.5" customHeight="1">
      <c r="A72" s="20" t="s">
        <v>79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 t="s">
        <v>68</v>
      </c>
      <c r="M72" s="21"/>
      <c r="N72" s="21" t="s">
        <v>110</v>
      </c>
      <c r="O72" s="21"/>
      <c r="P72" s="18">
        <f>45000</f>
        <v>45000</v>
      </c>
      <c r="Q72" s="18"/>
      <c r="R72" s="18"/>
      <c r="S72" s="23" t="s">
        <v>38</v>
      </c>
      <c r="T72" s="23"/>
      <c r="U72" s="23"/>
      <c r="V72" s="23"/>
      <c r="W72" s="54">
        <f>45000</f>
        <v>45000</v>
      </c>
      <c r="X72" s="54"/>
    </row>
    <row r="73" spans="1:24" s="1" customFormat="1" ht="13.5" customHeight="1">
      <c r="A73" s="20" t="s">
        <v>77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1" t="s">
        <v>68</v>
      </c>
      <c r="M73" s="21"/>
      <c r="N73" s="21" t="s">
        <v>111</v>
      </c>
      <c r="O73" s="21"/>
      <c r="P73" s="18">
        <f>101000</f>
        <v>101000</v>
      </c>
      <c r="Q73" s="18"/>
      <c r="R73" s="18"/>
      <c r="S73" s="18">
        <f>49000</f>
        <v>49000</v>
      </c>
      <c r="T73" s="18"/>
      <c r="U73" s="18"/>
      <c r="V73" s="18"/>
      <c r="W73" s="54">
        <f>52000</f>
        <v>52000</v>
      </c>
      <c r="X73" s="54"/>
    </row>
    <row r="74" spans="1:24" s="1" customFormat="1" ht="13.5" customHeight="1">
      <c r="A74" s="20" t="s">
        <v>75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" t="s">
        <v>68</v>
      </c>
      <c r="M74" s="21"/>
      <c r="N74" s="21" t="s">
        <v>112</v>
      </c>
      <c r="O74" s="21"/>
      <c r="P74" s="18">
        <f>46000</f>
        <v>46000</v>
      </c>
      <c r="Q74" s="18"/>
      <c r="R74" s="18"/>
      <c r="S74" s="23" t="s">
        <v>38</v>
      </c>
      <c r="T74" s="23"/>
      <c r="U74" s="23"/>
      <c r="V74" s="23"/>
      <c r="W74" s="54">
        <f>46000</f>
        <v>46000</v>
      </c>
      <c r="X74" s="54"/>
    </row>
    <row r="75" spans="1:24" s="1" customFormat="1" ht="13.5" customHeight="1">
      <c r="A75" s="20" t="s">
        <v>94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 t="s">
        <v>68</v>
      </c>
      <c r="M75" s="21"/>
      <c r="N75" s="21" t="s">
        <v>113</v>
      </c>
      <c r="O75" s="21"/>
      <c r="P75" s="18">
        <f>398556</f>
        <v>398556</v>
      </c>
      <c r="Q75" s="18"/>
      <c r="R75" s="18"/>
      <c r="S75" s="18">
        <f>43444.83</f>
        <v>43444.83</v>
      </c>
      <c r="T75" s="18"/>
      <c r="U75" s="18"/>
      <c r="V75" s="18"/>
      <c r="W75" s="54">
        <f>355111.17</f>
        <v>355111.17</v>
      </c>
      <c r="X75" s="54"/>
    </row>
    <row r="76" spans="1:24" s="1" customFormat="1" ht="13.5" customHeight="1">
      <c r="A76" s="20" t="s">
        <v>88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1" t="s">
        <v>68</v>
      </c>
      <c r="M76" s="21"/>
      <c r="N76" s="21" t="s">
        <v>114</v>
      </c>
      <c r="O76" s="21"/>
      <c r="P76" s="18">
        <f>10000</f>
        <v>10000</v>
      </c>
      <c r="Q76" s="18"/>
      <c r="R76" s="18"/>
      <c r="S76" s="23" t="s">
        <v>38</v>
      </c>
      <c r="T76" s="23"/>
      <c r="U76" s="23"/>
      <c r="V76" s="23"/>
      <c r="W76" s="54">
        <f>10000</f>
        <v>10000</v>
      </c>
      <c r="X76" s="54"/>
    </row>
    <row r="77" spans="1:24" s="1" customFormat="1" ht="24" customHeight="1">
      <c r="A77" s="20" t="s">
        <v>115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1" t="s">
        <v>68</v>
      </c>
      <c r="M77" s="21"/>
      <c r="N77" s="21" t="s">
        <v>116</v>
      </c>
      <c r="O77" s="21"/>
      <c r="P77" s="18">
        <f>25000</f>
        <v>25000</v>
      </c>
      <c r="Q77" s="18"/>
      <c r="R77" s="18"/>
      <c r="S77" s="18">
        <f>10000</f>
        <v>10000</v>
      </c>
      <c r="T77" s="18"/>
      <c r="U77" s="18"/>
      <c r="V77" s="18"/>
      <c r="W77" s="54">
        <f>15000</f>
        <v>15000</v>
      </c>
      <c r="X77" s="54"/>
    </row>
    <row r="78" spans="1:24" s="1" customFormat="1" ht="13.5" customHeight="1">
      <c r="A78" s="20" t="s">
        <v>117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1" t="s">
        <v>68</v>
      </c>
      <c r="M78" s="21"/>
      <c r="N78" s="21" t="s">
        <v>118</v>
      </c>
      <c r="O78" s="21"/>
      <c r="P78" s="18">
        <f>3820110</f>
        <v>3820110</v>
      </c>
      <c r="Q78" s="18"/>
      <c r="R78" s="18"/>
      <c r="S78" s="18">
        <f>1503767.59</f>
        <v>1503767.59</v>
      </c>
      <c r="T78" s="18"/>
      <c r="U78" s="18"/>
      <c r="V78" s="18"/>
      <c r="W78" s="54">
        <f>2316342.41</f>
        <v>2316342.41</v>
      </c>
      <c r="X78" s="54"/>
    </row>
    <row r="79" spans="1:24" s="1" customFormat="1" ht="15" customHeight="1">
      <c r="A79" s="52" t="s">
        <v>119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3" t="s">
        <v>120</v>
      </c>
      <c r="M79" s="53"/>
      <c r="N79" s="53" t="s">
        <v>35</v>
      </c>
      <c r="O79" s="53"/>
      <c r="P79" s="50">
        <f>-2959679.64</f>
        <v>-2959679.64</v>
      </c>
      <c r="Q79" s="50"/>
      <c r="R79" s="50"/>
      <c r="S79" s="50">
        <f>-2010510.95</f>
        <v>-2010510.95</v>
      </c>
      <c r="T79" s="50"/>
      <c r="U79" s="50"/>
      <c r="V79" s="50"/>
      <c r="W79" s="51" t="s">
        <v>35</v>
      </c>
      <c r="X79" s="51"/>
    </row>
    <row r="80" spans="1:24" s="1" customFormat="1" ht="13.5" customHeight="1">
      <c r="A80" s="13" t="s">
        <v>10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s="1" customFormat="1" ht="13.5" customHeight="1">
      <c r="A81" s="46" t="s">
        <v>121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</row>
    <row r="82" spans="1:24" s="1" customFormat="1" ht="45.75" customHeight="1">
      <c r="A82" s="47" t="s">
        <v>21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 t="s">
        <v>22</v>
      </c>
      <c r="M82" s="47"/>
      <c r="N82" s="47" t="s">
        <v>122</v>
      </c>
      <c r="O82" s="47"/>
      <c r="P82" s="48" t="s">
        <v>24</v>
      </c>
      <c r="Q82" s="48"/>
      <c r="R82" s="48"/>
      <c r="S82" s="48" t="s">
        <v>25</v>
      </c>
      <c r="T82" s="48"/>
      <c r="U82" s="48"/>
      <c r="V82" s="48"/>
      <c r="W82" s="49" t="s">
        <v>26</v>
      </c>
      <c r="X82" s="49"/>
    </row>
    <row r="83" spans="1:24" s="1" customFormat="1" ht="12.75" customHeight="1">
      <c r="A83" s="45" t="s">
        <v>27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 t="s">
        <v>28</v>
      </c>
      <c r="M83" s="45"/>
      <c r="N83" s="45" t="s">
        <v>29</v>
      </c>
      <c r="O83" s="45"/>
      <c r="P83" s="38" t="s">
        <v>30</v>
      </c>
      <c r="Q83" s="38"/>
      <c r="R83" s="38"/>
      <c r="S83" s="38" t="s">
        <v>31</v>
      </c>
      <c r="T83" s="38"/>
      <c r="U83" s="38"/>
      <c r="V83" s="38"/>
      <c r="W83" s="39" t="s">
        <v>32</v>
      </c>
      <c r="X83" s="39"/>
    </row>
    <row r="84" spans="1:24" s="1" customFormat="1" ht="13.5" customHeight="1">
      <c r="A84" s="40" t="s">
        <v>123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1" t="s">
        <v>124</v>
      </c>
      <c r="M84" s="41"/>
      <c r="N84" s="41" t="s">
        <v>35</v>
      </c>
      <c r="O84" s="41"/>
      <c r="P84" s="42">
        <f>2959679.64</f>
        <v>2959679.64</v>
      </c>
      <c r="Q84" s="42"/>
      <c r="R84" s="42"/>
      <c r="S84" s="43">
        <f>2010510.95</f>
        <v>2010510.95</v>
      </c>
      <c r="T84" s="43"/>
      <c r="U84" s="43"/>
      <c r="V84" s="43"/>
      <c r="W84" s="44">
        <f>949168.69</f>
        <v>949168.69</v>
      </c>
      <c r="X84" s="44"/>
    </row>
    <row r="85" spans="1:24" s="1" customFormat="1" ht="13.5" customHeight="1">
      <c r="A85" s="37" t="s">
        <v>125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28" t="s">
        <v>10</v>
      </c>
      <c r="M85" s="28"/>
      <c r="N85" s="28" t="s">
        <v>10</v>
      </c>
      <c r="O85" s="28"/>
      <c r="P85" s="29" t="s">
        <v>10</v>
      </c>
      <c r="Q85" s="29"/>
      <c r="R85" s="29"/>
      <c r="S85" s="31" t="s">
        <v>10</v>
      </c>
      <c r="T85" s="31"/>
      <c r="U85" s="31"/>
      <c r="V85" s="31"/>
      <c r="W85" s="30" t="s">
        <v>10</v>
      </c>
      <c r="X85" s="30"/>
    </row>
    <row r="86" spans="1:24" s="1" customFormat="1" ht="13.5" customHeight="1">
      <c r="A86" s="32" t="s">
        <v>126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 t="s">
        <v>127</v>
      </c>
      <c r="M86" s="33"/>
      <c r="N86" s="10" t="s">
        <v>35</v>
      </c>
      <c r="O86" s="10"/>
      <c r="P86" s="34" t="s">
        <v>38</v>
      </c>
      <c r="Q86" s="34"/>
      <c r="R86" s="34"/>
      <c r="S86" s="35" t="s">
        <v>38</v>
      </c>
      <c r="T86" s="35"/>
      <c r="U86" s="35"/>
      <c r="V86" s="35"/>
      <c r="W86" s="36" t="s">
        <v>38</v>
      </c>
      <c r="X86" s="36"/>
    </row>
    <row r="87" spans="1:24" s="1" customFormat="1" ht="13.5" customHeight="1">
      <c r="A87" s="20" t="s">
        <v>10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 t="s">
        <v>127</v>
      </c>
      <c r="M87" s="21"/>
      <c r="N87" s="21" t="s">
        <v>10</v>
      </c>
      <c r="O87" s="21"/>
      <c r="P87" s="26" t="s">
        <v>38</v>
      </c>
      <c r="Q87" s="26"/>
      <c r="R87" s="26"/>
      <c r="S87" s="23" t="s">
        <v>38</v>
      </c>
      <c r="T87" s="23"/>
      <c r="U87" s="23"/>
      <c r="V87" s="23"/>
      <c r="W87" s="24" t="s">
        <v>38</v>
      </c>
      <c r="X87" s="24"/>
    </row>
    <row r="88" spans="1:24" s="1" customFormat="1" ht="0.75" customHeight="1">
      <c r="A88" s="27" t="s">
        <v>10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</row>
    <row r="89" spans="1:24" s="1" customFormat="1" ht="13.5" customHeight="1">
      <c r="A89" s="20" t="s">
        <v>128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8" t="s">
        <v>129</v>
      </c>
      <c r="M89" s="28"/>
      <c r="N89" s="28" t="s">
        <v>35</v>
      </c>
      <c r="O89" s="28"/>
      <c r="P89" s="29" t="s">
        <v>38</v>
      </c>
      <c r="Q89" s="29"/>
      <c r="R89" s="29"/>
      <c r="S89" s="23" t="s">
        <v>38</v>
      </c>
      <c r="T89" s="23"/>
      <c r="U89" s="23"/>
      <c r="V89" s="23"/>
      <c r="W89" s="30" t="s">
        <v>38</v>
      </c>
      <c r="X89" s="30"/>
    </row>
    <row r="90" spans="1:24" s="1" customFormat="1" ht="13.5" customHeight="1">
      <c r="A90" s="20" t="s">
        <v>10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 t="s">
        <v>129</v>
      </c>
      <c r="M90" s="21"/>
      <c r="N90" s="21" t="s">
        <v>10</v>
      </c>
      <c r="O90" s="21"/>
      <c r="P90" s="26" t="s">
        <v>38</v>
      </c>
      <c r="Q90" s="26"/>
      <c r="R90" s="26"/>
      <c r="S90" s="23" t="s">
        <v>38</v>
      </c>
      <c r="T90" s="23"/>
      <c r="U90" s="23"/>
      <c r="V90" s="23"/>
      <c r="W90" s="24" t="s">
        <v>38</v>
      </c>
      <c r="X90" s="24"/>
    </row>
    <row r="91" spans="1:24" s="1" customFormat="1" ht="13.5" customHeight="1">
      <c r="A91" s="20" t="s">
        <v>130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 t="s">
        <v>131</v>
      </c>
      <c r="M91" s="21"/>
      <c r="N91" s="21" t="s">
        <v>132</v>
      </c>
      <c r="O91" s="21"/>
      <c r="P91" s="22">
        <f>2959679.64</f>
        <v>2959679.64</v>
      </c>
      <c r="Q91" s="22"/>
      <c r="R91" s="22"/>
      <c r="S91" s="18">
        <f>2010510.95</f>
        <v>2010510.95</v>
      </c>
      <c r="T91" s="18"/>
      <c r="U91" s="18"/>
      <c r="V91" s="18"/>
      <c r="W91" s="25">
        <f>949168.69</f>
        <v>949168.69</v>
      </c>
      <c r="X91" s="25"/>
    </row>
    <row r="92" spans="1:24" s="1" customFormat="1" ht="13.5" customHeight="1">
      <c r="A92" s="20" t="s">
        <v>133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 t="s">
        <v>134</v>
      </c>
      <c r="M92" s="21"/>
      <c r="N92" s="21" t="s">
        <v>135</v>
      </c>
      <c r="O92" s="21"/>
      <c r="P92" s="22">
        <f>-7282177</f>
        <v>-7282177</v>
      </c>
      <c r="Q92" s="22"/>
      <c r="R92" s="22"/>
      <c r="S92" s="18">
        <f>-2180923.96</f>
        <v>-2180923.96</v>
      </c>
      <c r="T92" s="18"/>
      <c r="U92" s="18"/>
      <c r="V92" s="18"/>
      <c r="W92" s="19" t="s">
        <v>35</v>
      </c>
      <c r="X92" s="19"/>
    </row>
    <row r="93" spans="1:24" s="1" customFormat="1" ht="13.5" customHeight="1">
      <c r="A93" s="20" t="s">
        <v>136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1" t="s">
        <v>137</v>
      </c>
      <c r="M93" s="21"/>
      <c r="N93" s="21" t="s">
        <v>138</v>
      </c>
      <c r="O93" s="21"/>
      <c r="P93" s="22">
        <f>10241856.64</f>
        <v>10241856.64</v>
      </c>
      <c r="Q93" s="22"/>
      <c r="R93" s="22"/>
      <c r="S93" s="18">
        <v>4191434.91</v>
      </c>
      <c r="T93" s="18"/>
      <c r="U93" s="18"/>
      <c r="V93" s="18"/>
      <c r="W93" s="19" t="s">
        <v>35</v>
      </c>
      <c r="X93" s="19"/>
    </row>
    <row r="94" spans="1:24" s="1" customFormat="1" ht="13.5" customHeight="1">
      <c r="A94" s="17" t="s">
        <v>10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s="1" customFormat="1" ht="13.5" customHeight="1">
      <c r="A95" s="13" t="s">
        <v>139</v>
      </c>
      <c r="B95" s="13"/>
      <c r="C95" s="13"/>
      <c r="D95" s="13"/>
      <c r="E95" s="13"/>
      <c r="F95" s="13"/>
      <c r="G95" s="13"/>
      <c r="H95" s="13"/>
      <c r="I95" s="16" t="s">
        <v>10</v>
      </c>
      <c r="J95" s="16"/>
      <c r="K95" s="16"/>
      <c r="L95" s="16"/>
      <c r="M95" s="16"/>
      <c r="N95" s="16" t="s">
        <v>140</v>
      </c>
      <c r="O95" s="16"/>
      <c r="P95" s="16"/>
      <c r="Q95" s="16"/>
      <c r="R95" s="13" t="s">
        <v>10</v>
      </c>
      <c r="S95" s="13"/>
      <c r="T95" s="13"/>
      <c r="U95" s="13"/>
      <c r="V95" s="13"/>
      <c r="W95" s="13"/>
      <c r="X95" s="13"/>
    </row>
    <row r="96" spans="1:24" s="1" customFormat="1" ht="13.5" customHeight="1">
      <c r="A96" s="13" t="s">
        <v>10</v>
      </c>
      <c r="B96" s="13"/>
      <c r="C96" s="13"/>
      <c r="D96" s="13"/>
      <c r="E96" s="13"/>
      <c r="F96" s="13"/>
      <c r="G96" s="13"/>
      <c r="H96" s="13"/>
      <c r="I96" s="5" t="s">
        <v>10</v>
      </c>
      <c r="J96" s="15" t="s">
        <v>141</v>
      </c>
      <c r="K96" s="15"/>
      <c r="L96" s="15"/>
      <c r="M96" s="5" t="s">
        <v>10</v>
      </c>
      <c r="N96" s="5" t="s">
        <v>10</v>
      </c>
      <c r="O96" s="15" t="s">
        <v>142</v>
      </c>
      <c r="P96" s="15"/>
      <c r="Q96" s="13" t="s">
        <v>10</v>
      </c>
      <c r="R96" s="13"/>
      <c r="S96" s="13"/>
      <c r="T96" s="13"/>
      <c r="U96" s="13"/>
      <c r="V96" s="13"/>
      <c r="W96" s="13"/>
      <c r="X96" s="13"/>
    </row>
    <row r="97" spans="1:24" s="1" customFormat="1" ht="7.5" customHeight="1">
      <c r="A97" s="13" t="s">
        <v>10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s="1" customFormat="1" ht="13.5" customHeight="1">
      <c r="A98" s="13" t="s">
        <v>10</v>
      </c>
      <c r="B98" s="13"/>
      <c r="C98" s="13"/>
      <c r="D98" s="13"/>
      <c r="E98" s="13"/>
      <c r="F98" s="13"/>
      <c r="G98" s="13"/>
      <c r="H98" s="13"/>
      <c r="I98" s="16" t="s">
        <v>10</v>
      </c>
      <c r="J98" s="16"/>
      <c r="K98" s="16"/>
      <c r="L98" s="16"/>
      <c r="M98" s="16"/>
      <c r="N98" s="16" t="s">
        <v>143</v>
      </c>
      <c r="O98" s="16"/>
      <c r="P98" s="16"/>
      <c r="Q98" s="16"/>
      <c r="R98" s="13" t="s">
        <v>10</v>
      </c>
      <c r="S98" s="13"/>
      <c r="T98" s="13"/>
      <c r="U98" s="13"/>
      <c r="V98" s="13"/>
      <c r="W98" s="13"/>
      <c r="X98" s="13"/>
    </row>
    <row r="99" spans="1:24" s="1" customFormat="1" ht="13.5" customHeight="1">
      <c r="A99" s="13" t="s">
        <v>10</v>
      </c>
      <c r="B99" s="13"/>
      <c r="C99" s="13"/>
      <c r="D99" s="13"/>
      <c r="E99" s="13"/>
      <c r="F99" s="13"/>
      <c r="G99" s="13"/>
      <c r="H99" s="13"/>
      <c r="I99" s="5" t="s">
        <v>10</v>
      </c>
      <c r="J99" s="15" t="s">
        <v>141</v>
      </c>
      <c r="K99" s="15"/>
      <c r="L99" s="15"/>
      <c r="M99" s="5" t="s">
        <v>10</v>
      </c>
      <c r="N99" s="5" t="s">
        <v>10</v>
      </c>
      <c r="O99" s="15" t="s">
        <v>142</v>
      </c>
      <c r="P99" s="15"/>
      <c r="Q99" s="13" t="s">
        <v>10</v>
      </c>
      <c r="R99" s="13"/>
      <c r="S99" s="13"/>
      <c r="T99" s="13"/>
      <c r="U99" s="13"/>
      <c r="V99" s="13"/>
      <c r="W99" s="13"/>
      <c r="X99" s="13"/>
    </row>
    <row r="100" spans="1:24" s="1" customFormat="1" ht="7.5" customHeight="1">
      <c r="A100" s="13" t="s">
        <v>10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s="1" customFormat="1" ht="13.5" customHeight="1">
      <c r="A101" s="13" t="s">
        <v>144</v>
      </c>
      <c r="B101" s="13"/>
      <c r="C101" s="16" t="s">
        <v>145</v>
      </c>
      <c r="D101" s="16"/>
      <c r="E101" s="16"/>
      <c r="F101" s="16"/>
      <c r="G101" s="16"/>
      <c r="H101" s="16"/>
      <c r="I101" s="16" t="s">
        <v>10</v>
      </c>
      <c r="J101" s="16"/>
      <c r="K101" s="16"/>
      <c r="L101" s="16"/>
      <c r="M101" s="16"/>
      <c r="N101" s="16" t="s">
        <v>146</v>
      </c>
      <c r="O101" s="16"/>
      <c r="P101" s="16"/>
      <c r="Q101" s="16"/>
      <c r="R101" s="13" t="s">
        <v>10</v>
      </c>
      <c r="S101" s="13"/>
      <c r="T101" s="13"/>
      <c r="U101" s="13"/>
      <c r="V101" s="13"/>
      <c r="W101" s="13"/>
      <c r="X101" s="13"/>
    </row>
    <row r="102" spans="1:24" s="1" customFormat="1" ht="13.5" customHeight="1">
      <c r="A102" s="13" t="s">
        <v>10</v>
      </c>
      <c r="B102" s="13"/>
      <c r="C102" s="5" t="s">
        <v>10</v>
      </c>
      <c r="D102" s="15" t="s">
        <v>147</v>
      </c>
      <c r="E102" s="15"/>
      <c r="F102" s="15"/>
      <c r="G102" s="15"/>
      <c r="H102" s="5" t="s">
        <v>10</v>
      </c>
      <c r="I102" s="5" t="s">
        <v>10</v>
      </c>
      <c r="J102" s="15" t="s">
        <v>141</v>
      </c>
      <c r="K102" s="15"/>
      <c r="L102" s="15"/>
      <c r="M102" s="5" t="s">
        <v>10</v>
      </c>
      <c r="N102" s="5" t="s">
        <v>10</v>
      </c>
      <c r="O102" s="15" t="s">
        <v>142</v>
      </c>
      <c r="P102" s="15"/>
      <c r="Q102" s="13" t="s">
        <v>10</v>
      </c>
      <c r="R102" s="13"/>
      <c r="S102" s="13"/>
      <c r="T102" s="13"/>
      <c r="U102" s="13"/>
      <c r="V102" s="13"/>
      <c r="W102" s="13"/>
      <c r="X102" s="13"/>
    </row>
    <row r="103" spans="1:24" s="1" customFormat="1" ht="15.75" customHeight="1">
      <c r="A103" s="13" t="s">
        <v>10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s="1" customFormat="1" ht="13.5" customHeight="1">
      <c r="A104" s="14" t="s">
        <v>148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3" t="s">
        <v>10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s="1" customFormat="1" ht="13.5" customHeight="1">
      <c r="A105" s="12" t="s">
        <v>149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</sheetData>
  <mergeCells count="528">
    <mergeCell ref="S17:V17"/>
    <mergeCell ref="W17:X17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2:V12"/>
    <mergeCell ref="W12:X12"/>
    <mergeCell ref="A11:K11"/>
    <mergeCell ref="L11:M11"/>
    <mergeCell ref="N11:O11"/>
    <mergeCell ref="P11:R11"/>
    <mergeCell ref="S10:V10"/>
    <mergeCell ref="W10:X10"/>
    <mergeCell ref="S11:V11"/>
    <mergeCell ref="W11:X11"/>
    <mergeCell ref="S13:V13"/>
    <mergeCell ref="W13:X13"/>
    <mergeCell ref="A12:K12"/>
    <mergeCell ref="L12:M12"/>
    <mergeCell ref="A13:K13"/>
    <mergeCell ref="L13:M13"/>
    <mergeCell ref="N13:O13"/>
    <mergeCell ref="P13:R13"/>
    <mergeCell ref="N12:O12"/>
    <mergeCell ref="P12:R12"/>
    <mergeCell ref="A14:K14"/>
    <mergeCell ref="L14:M14"/>
    <mergeCell ref="N14:O14"/>
    <mergeCell ref="P14:R14"/>
    <mergeCell ref="S16:V16"/>
    <mergeCell ref="W16:X16"/>
    <mergeCell ref="A15:K15"/>
    <mergeCell ref="L15:M15"/>
    <mergeCell ref="N15:O15"/>
    <mergeCell ref="P15:R15"/>
    <mergeCell ref="S14:V14"/>
    <mergeCell ref="W14:X14"/>
    <mergeCell ref="S15:V15"/>
    <mergeCell ref="W15:X15"/>
    <mergeCell ref="S19:V19"/>
    <mergeCell ref="W19:X19"/>
    <mergeCell ref="A16:K16"/>
    <mergeCell ref="L16:M16"/>
    <mergeCell ref="A19:K19"/>
    <mergeCell ref="L19:M19"/>
    <mergeCell ref="N19:O19"/>
    <mergeCell ref="P19:R19"/>
    <mergeCell ref="N16:O16"/>
    <mergeCell ref="P16:R16"/>
    <mergeCell ref="A20:K20"/>
    <mergeCell ref="L20:M20"/>
    <mergeCell ref="N20:O20"/>
    <mergeCell ref="P20:R20"/>
    <mergeCell ref="A21:K21"/>
    <mergeCell ref="L21:M21"/>
    <mergeCell ref="N21:O21"/>
    <mergeCell ref="P21:R21"/>
    <mergeCell ref="S23:V23"/>
    <mergeCell ref="W23:X23"/>
    <mergeCell ref="S22:V22"/>
    <mergeCell ref="W22:X22"/>
    <mergeCell ref="S20:V20"/>
    <mergeCell ref="W20:X20"/>
    <mergeCell ref="S21:V21"/>
    <mergeCell ref="W21:X21"/>
    <mergeCell ref="S24:V24"/>
    <mergeCell ref="W24:X24"/>
    <mergeCell ref="A23:K23"/>
    <mergeCell ref="L23:M23"/>
    <mergeCell ref="A24:K24"/>
    <mergeCell ref="L24:M24"/>
    <mergeCell ref="N24:O24"/>
    <mergeCell ref="P24:R24"/>
    <mergeCell ref="N23:O23"/>
    <mergeCell ref="P23:R23"/>
    <mergeCell ref="A25:K25"/>
    <mergeCell ref="L25:M25"/>
    <mergeCell ref="N25:O25"/>
    <mergeCell ref="P25:R25"/>
    <mergeCell ref="S27:V27"/>
    <mergeCell ref="W27:X27"/>
    <mergeCell ref="A26:K26"/>
    <mergeCell ref="L26:M26"/>
    <mergeCell ref="N26:O26"/>
    <mergeCell ref="P26:R26"/>
    <mergeCell ref="S25:V25"/>
    <mergeCell ref="W25:X25"/>
    <mergeCell ref="S26:V26"/>
    <mergeCell ref="W26:X26"/>
    <mergeCell ref="S28:V28"/>
    <mergeCell ref="W28:X28"/>
    <mergeCell ref="A27:K27"/>
    <mergeCell ref="L27:M27"/>
    <mergeCell ref="A28:K28"/>
    <mergeCell ref="L28:M28"/>
    <mergeCell ref="N28:O28"/>
    <mergeCell ref="P28:R28"/>
    <mergeCell ref="N27:O27"/>
    <mergeCell ref="P27:R27"/>
    <mergeCell ref="A29:K29"/>
    <mergeCell ref="L29:M29"/>
    <mergeCell ref="N29:O29"/>
    <mergeCell ref="P29:R29"/>
    <mergeCell ref="S31:V31"/>
    <mergeCell ref="W31:X31"/>
    <mergeCell ref="A30:K30"/>
    <mergeCell ref="L30:M30"/>
    <mergeCell ref="N30:O30"/>
    <mergeCell ref="P30:R30"/>
    <mergeCell ref="S29:V29"/>
    <mergeCell ref="W29:X29"/>
    <mergeCell ref="S30:V30"/>
    <mergeCell ref="W30:X30"/>
    <mergeCell ref="S32:V32"/>
    <mergeCell ref="W32:X32"/>
    <mergeCell ref="A31:K31"/>
    <mergeCell ref="L31:M31"/>
    <mergeCell ref="A32:K32"/>
    <mergeCell ref="L32:M32"/>
    <mergeCell ref="N32:O32"/>
    <mergeCell ref="P32:R32"/>
    <mergeCell ref="N31:O31"/>
    <mergeCell ref="P31:R31"/>
    <mergeCell ref="S33:V33"/>
    <mergeCell ref="W33:X33"/>
    <mergeCell ref="A34:X34"/>
    <mergeCell ref="A35:X35"/>
    <mergeCell ref="A33:K33"/>
    <mergeCell ref="L33:M33"/>
    <mergeCell ref="N33:O33"/>
    <mergeCell ref="P33:R33"/>
    <mergeCell ref="A36:K36"/>
    <mergeCell ref="L36:M36"/>
    <mergeCell ref="N36:O36"/>
    <mergeCell ref="P36:R36"/>
    <mergeCell ref="S38:V38"/>
    <mergeCell ref="W38:X38"/>
    <mergeCell ref="A37:K37"/>
    <mergeCell ref="L37:M37"/>
    <mergeCell ref="N37:O37"/>
    <mergeCell ref="P37:R37"/>
    <mergeCell ref="S36:V36"/>
    <mergeCell ref="W36:X36"/>
    <mergeCell ref="S37:V37"/>
    <mergeCell ref="W37:X37"/>
    <mergeCell ref="S39:V39"/>
    <mergeCell ref="W39:X39"/>
    <mergeCell ref="A38:K38"/>
    <mergeCell ref="L38:M38"/>
    <mergeCell ref="A39:K39"/>
    <mergeCell ref="L39:M39"/>
    <mergeCell ref="N39:O39"/>
    <mergeCell ref="P39:R39"/>
    <mergeCell ref="N38:O38"/>
    <mergeCell ref="P38:R38"/>
    <mergeCell ref="A40:K40"/>
    <mergeCell ref="L40:M40"/>
    <mergeCell ref="N40:O40"/>
    <mergeCell ref="P40:R40"/>
    <mergeCell ref="S42:V42"/>
    <mergeCell ref="W42:X42"/>
    <mergeCell ref="A41:K41"/>
    <mergeCell ref="L41:M41"/>
    <mergeCell ref="N41:O41"/>
    <mergeCell ref="P41:R41"/>
    <mergeCell ref="S40:V40"/>
    <mergeCell ref="W40:X40"/>
    <mergeCell ref="S41:V41"/>
    <mergeCell ref="W41:X41"/>
    <mergeCell ref="S43:V43"/>
    <mergeCell ref="W43:X43"/>
    <mergeCell ref="A42:K42"/>
    <mergeCell ref="L42:M42"/>
    <mergeCell ref="A43:K43"/>
    <mergeCell ref="L43:M43"/>
    <mergeCell ref="N43:O43"/>
    <mergeCell ref="P43:R43"/>
    <mergeCell ref="N42:O42"/>
    <mergeCell ref="P42:R42"/>
    <mergeCell ref="A44:K44"/>
    <mergeCell ref="L44:M44"/>
    <mergeCell ref="N44:O44"/>
    <mergeCell ref="P44:R44"/>
    <mergeCell ref="S46:V46"/>
    <mergeCell ref="W46:X46"/>
    <mergeCell ref="A45:K45"/>
    <mergeCell ref="L45:M45"/>
    <mergeCell ref="N45:O45"/>
    <mergeCell ref="P45:R45"/>
    <mergeCell ref="S44:V44"/>
    <mergeCell ref="W44:X44"/>
    <mergeCell ref="S45:V45"/>
    <mergeCell ref="W45:X45"/>
    <mergeCell ref="S47:V47"/>
    <mergeCell ref="W47:X47"/>
    <mergeCell ref="A46:K46"/>
    <mergeCell ref="L46:M46"/>
    <mergeCell ref="A47:K47"/>
    <mergeCell ref="L47:M47"/>
    <mergeCell ref="N47:O47"/>
    <mergeCell ref="P47:R47"/>
    <mergeCell ref="N46:O46"/>
    <mergeCell ref="P46:R46"/>
    <mergeCell ref="A48:K48"/>
    <mergeCell ref="L48:M48"/>
    <mergeCell ref="N48:O48"/>
    <mergeCell ref="P48:R48"/>
    <mergeCell ref="S50:V50"/>
    <mergeCell ref="W50:X50"/>
    <mergeCell ref="A49:K49"/>
    <mergeCell ref="L49:M49"/>
    <mergeCell ref="N49:O49"/>
    <mergeCell ref="P49:R49"/>
    <mergeCell ref="S48:V48"/>
    <mergeCell ref="W48:X48"/>
    <mergeCell ref="S49:V49"/>
    <mergeCell ref="W49:X49"/>
    <mergeCell ref="S51:V51"/>
    <mergeCell ref="W51:X51"/>
    <mergeCell ref="A50:K50"/>
    <mergeCell ref="L50:M50"/>
    <mergeCell ref="A51:K51"/>
    <mergeCell ref="L51:M51"/>
    <mergeCell ref="N51:O51"/>
    <mergeCell ref="P51:R51"/>
    <mergeCell ref="N50:O50"/>
    <mergeCell ref="P50:R50"/>
    <mergeCell ref="A52:K52"/>
    <mergeCell ref="L52:M52"/>
    <mergeCell ref="N52:O52"/>
    <mergeCell ref="P52:R52"/>
    <mergeCell ref="S54:V54"/>
    <mergeCell ref="W54:X54"/>
    <mergeCell ref="A53:K53"/>
    <mergeCell ref="L53:M53"/>
    <mergeCell ref="N53:O53"/>
    <mergeCell ref="P53:R53"/>
    <mergeCell ref="S52:V52"/>
    <mergeCell ref="W52:X52"/>
    <mergeCell ref="S53:V53"/>
    <mergeCell ref="W53:X53"/>
    <mergeCell ref="S55:V55"/>
    <mergeCell ref="W55:X55"/>
    <mergeCell ref="A54:K54"/>
    <mergeCell ref="L54:M54"/>
    <mergeCell ref="A55:K55"/>
    <mergeCell ref="L55:M55"/>
    <mergeCell ref="N55:O55"/>
    <mergeCell ref="P55:R55"/>
    <mergeCell ref="N54:O54"/>
    <mergeCell ref="P54:R54"/>
    <mergeCell ref="A56:K56"/>
    <mergeCell ref="L56:M56"/>
    <mergeCell ref="N56:O56"/>
    <mergeCell ref="P56:R56"/>
    <mergeCell ref="S58:V58"/>
    <mergeCell ref="W58:X58"/>
    <mergeCell ref="A57:K57"/>
    <mergeCell ref="L57:M57"/>
    <mergeCell ref="N57:O57"/>
    <mergeCell ref="P57:R57"/>
    <mergeCell ref="S56:V56"/>
    <mergeCell ref="W56:X56"/>
    <mergeCell ref="S57:V57"/>
    <mergeCell ref="W57:X57"/>
    <mergeCell ref="S59:V59"/>
    <mergeCell ref="W59:X59"/>
    <mergeCell ref="A58:K58"/>
    <mergeCell ref="L58:M58"/>
    <mergeCell ref="A59:K59"/>
    <mergeCell ref="L59:M59"/>
    <mergeCell ref="N59:O59"/>
    <mergeCell ref="P59:R59"/>
    <mergeCell ref="N58:O58"/>
    <mergeCell ref="P58:R58"/>
    <mergeCell ref="A60:K60"/>
    <mergeCell ref="L60:M60"/>
    <mergeCell ref="N60:O60"/>
    <mergeCell ref="P60:R60"/>
    <mergeCell ref="S62:V62"/>
    <mergeCell ref="W62:X62"/>
    <mergeCell ref="A61:K61"/>
    <mergeCell ref="L61:M61"/>
    <mergeCell ref="N61:O61"/>
    <mergeCell ref="P61:R61"/>
    <mergeCell ref="S60:V60"/>
    <mergeCell ref="W60:X60"/>
    <mergeCell ref="S61:V61"/>
    <mergeCell ref="W61:X61"/>
    <mergeCell ref="S63:V63"/>
    <mergeCell ref="W63:X63"/>
    <mergeCell ref="A62:K62"/>
    <mergeCell ref="L62:M62"/>
    <mergeCell ref="A63:K63"/>
    <mergeCell ref="L63:M63"/>
    <mergeCell ref="N63:O63"/>
    <mergeCell ref="P63:R63"/>
    <mergeCell ref="N62:O62"/>
    <mergeCell ref="P62:R62"/>
    <mergeCell ref="A64:K64"/>
    <mergeCell ref="L64:M64"/>
    <mergeCell ref="N64:O64"/>
    <mergeCell ref="P64:R64"/>
    <mergeCell ref="S66:V66"/>
    <mergeCell ref="W66:X66"/>
    <mergeCell ref="A65:K65"/>
    <mergeCell ref="L65:M65"/>
    <mergeCell ref="N65:O65"/>
    <mergeCell ref="P65:R65"/>
    <mergeCell ref="S64:V64"/>
    <mergeCell ref="W64:X64"/>
    <mergeCell ref="S65:V65"/>
    <mergeCell ref="W65:X65"/>
    <mergeCell ref="S67:V67"/>
    <mergeCell ref="W67:X67"/>
    <mergeCell ref="A66:K66"/>
    <mergeCell ref="L66:M66"/>
    <mergeCell ref="A67:K67"/>
    <mergeCell ref="L67:M67"/>
    <mergeCell ref="N67:O67"/>
    <mergeCell ref="P67:R67"/>
    <mergeCell ref="N66:O66"/>
    <mergeCell ref="P66:R66"/>
    <mergeCell ref="A68:K68"/>
    <mergeCell ref="L68:M68"/>
    <mergeCell ref="N68:O68"/>
    <mergeCell ref="P68:R68"/>
    <mergeCell ref="S70:V70"/>
    <mergeCell ref="W70:X70"/>
    <mergeCell ref="A69:K69"/>
    <mergeCell ref="L69:M69"/>
    <mergeCell ref="N69:O69"/>
    <mergeCell ref="P69:R69"/>
    <mergeCell ref="S68:V68"/>
    <mergeCell ref="W68:X68"/>
    <mergeCell ref="S69:V69"/>
    <mergeCell ref="W69:X69"/>
    <mergeCell ref="S71:V71"/>
    <mergeCell ref="W71:X71"/>
    <mergeCell ref="A70:K70"/>
    <mergeCell ref="L70:M70"/>
    <mergeCell ref="A71:K71"/>
    <mergeCell ref="L71:M71"/>
    <mergeCell ref="N71:O71"/>
    <mergeCell ref="P71:R71"/>
    <mergeCell ref="N70:O70"/>
    <mergeCell ref="P70:R70"/>
    <mergeCell ref="A72:K72"/>
    <mergeCell ref="L72:M72"/>
    <mergeCell ref="N72:O72"/>
    <mergeCell ref="P72:R72"/>
    <mergeCell ref="S74:V74"/>
    <mergeCell ref="W74:X74"/>
    <mergeCell ref="A73:K73"/>
    <mergeCell ref="L73:M73"/>
    <mergeCell ref="N73:O73"/>
    <mergeCell ref="P73:R73"/>
    <mergeCell ref="S72:V72"/>
    <mergeCell ref="W72:X72"/>
    <mergeCell ref="S73:V73"/>
    <mergeCell ref="W73:X73"/>
    <mergeCell ref="S75:V75"/>
    <mergeCell ref="W75:X75"/>
    <mergeCell ref="A74:K74"/>
    <mergeCell ref="L74:M74"/>
    <mergeCell ref="A75:K75"/>
    <mergeCell ref="L75:M75"/>
    <mergeCell ref="N75:O75"/>
    <mergeCell ref="P75:R75"/>
    <mergeCell ref="N74:O74"/>
    <mergeCell ref="P74:R74"/>
    <mergeCell ref="A76:K76"/>
    <mergeCell ref="L76:M76"/>
    <mergeCell ref="N76:O76"/>
    <mergeCell ref="P76:R76"/>
    <mergeCell ref="S78:V78"/>
    <mergeCell ref="W78:X78"/>
    <mergeCell ref="A77:K77"/>
    <mergeCell ref="L77:M77"/>
    <mergeCell ref="N77:O77"/>
    <mergeCell ref="P77:R77"/>
    <mergeCell ref="S76:V76"/>
    <mergeCell ref="W76:X76"/>
    <mergeCell ref="S77:V77"/>
    <mergeCell ref="W77:X77"/>
    <mergeCell ref="S79:V79"/>
    <mergeCell ref="W79:X79"/>
    <mergeCell ref="A78:K78"/>
    <mergeCell ref="L78:M78"/>
    <mergeCell ref="A79:K79"/>
    <mergeCell ref="L79:M79"/>
    <mergeCell ref="N79:O79"/>
    <mergeCell ref="P79:R79"/>
    <mergeCell ref="N78:O78"/>
    <mergeCell ref="P78:R78"/>
    <mergeCell ref="N83:O83"/>
    <mergeCell ref="P83:R83"/>
    <mergeCell ref="A80:X80"/>
    <mergeCell ref="A81:X81"/>
    <mergeCell ref="A82:K82"/>
    <mergeCell ref="L82:M82"/>
    <mergeCell ref="N82:O82"/>
    <mergeCell ref="P82:R82"/>
    <mergeCell ref="S82:V82"/>
    <mergeCell ref="W82:X82"/>
    <mergeCell ref="S83:V83"/>
    <mergeCell ref="W83:X83"/>
    <mergeCell ref="A84:K84"/>
    <mergeCell ref="L84:M84"/>
    <mergeCell ref="N84:O84"/>
    <mergeCell ref="P84:R84"/>
    <mergeCell ref="S84:V84"/>
    <mergeCell ref="W84:X84"/>
    <mergeCell ref="A83:K83"/>
    <mergeCell ref="L83:M83"/>
    <mergeCell ref="W85:X85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N87:O87"/>
    <mergeCell ref="P87:R87"/>
    <mergeCell ref="S85:V85"/>
    <mergeCell ref="P85:R85"/>
    <mergeCell ref="S87:V87"/>
    <mergeCell ref="W87:X87"/>
    <mergeCell ref="A88:X88"/>
    <mergeCell ref="A89:K89"/>
    <mergeCell ref="L89:M89"/>
    <mergeCell ref="N89:O89"/>
    <mergeCell ref="P89:R89"/>
    <mergeCell ref="S89:V89"/>
    <mergeCell ref="W89:X89"/>
    <mergeCell ref="A87:K87"/>
    <mergeCell ref="L87:M87"/>
    <mergeCell ref="A90:K90"/>
    <mergeCell ref="L90:M90"/>
    <mergeCell ref="N90:O90"/>
    <mergeCell ref="P90:R90"/>
    <mergeCell ref="S92:V92"/>
    <mergeCell ref="W92:X92"/>
    <mergeCell ref="A91:K91"/>
    <mergeCell ref="L91:M91"/>
    <mergeCell ref="N91:O91"/>
    <mergeCell ref="P91:R91"/>
    <mergeCell ref="S90:V90"/>
    <mergeCell ref="W90:X90"/>
    <mergeCell ref="S91:V91"/>
    <mergeCell ref="W91:X91"/>
    <mergeCell ref="S93:V93"/>
    <mergeCell ref="W93:X93"/>
    <mergeCell ref="A92:K92"/>
    <mergeCell ref="L92:M92"/>
    <mergeCell ref="A93:K93"/>
    <mergeCell ref="L93:M93"/>
    <mergeCell ref="N93:O93"/>
    <mergeCell ref="P93:R93"/>
    <mergeCell ref="N92:O92"/>
    <mergeCell ref="P92:R92"/>
    <mergeCell ref="A94:X94"/>
    <mergeCell ref="A95:H95"/>
    <mergeCell ref="I95:M95"/>
    <mergeCell ref="N95:Q95"/>
    <mergeCell ref="R95:X95"/>
    <mergeCell ref="A96:H96"/>
    <mergeCell ref="J96:L96"/>
    <mergeCell ref="O96:P96"/>
    <mergeCell ref="Q96:X96"/>
    <mergeCell ref="A97:X97"/>
    <mergeCell ref="A98:H98"/>
    <mergeCell ref="I98:M98"/>
    <mergeCell ref="N98:Q98"/>
    <mergeCell ref="R98:X98"/>
    <mergeCell ref="A99:H99"/>
    <mergeCell ref="J99:L99"/>
    <mergeCell ref="O99:P99"/>
    <mergeCell ref="Q99:X99"/>
    <mergeCell ref="A100:X100"/>
    <mergeCell ref="A101:B101"/>
    <mergeCell ref="C101:H101"/>
    <mergeCell ref="I101:M101"/>
    <mergeCell ref="N101:Q101"/>
    <mergeCell ref="R101:X101"/>
    <mergeCell ref="A105:X105"/>
    <mergeCell ref="Q102:X102"/>
    <mergeCell ref="A103:X103"/>
    <mergeCell ref="A104:J104"/>
    <mergeCell ref="K104:X104"/>
    <mergeCell ref="A102:B102"/>
    <mergeCell ref="D102:G102"/>
    <mergeCell ref="J102:L102"/>
    <mergeCell ref="O102:P102"/>
    <mergeCell ref="A22:K22"/>
    <mergeCell ref="L22:M22"/>
    <mergeCell ref="N22:O22"/>
    <mergeCell ref="P22:R22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34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2015-04-02T12:33:43Z</cp:lastPrinted>
  <dcterms:created xsi:type="dcterms:W3CDTF">2015-04-02T08:11:15Z</dcterms:created>
  <dcterms:modified xsi:type="dcterms:W3CDTF">2015-04-07T12:37:42Z</dcterms:modified>
  <cp:category/>
  <cp:version/>
  <cp:contentType/>
  <cp:contentStatus/>
</cp:coreProperties>
</file>